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RUBENS\Licitações\2026\PE 012-2026 - Pavimentação Ivonei Fiorentin\"/>
    </mc:Choice>
  </mc:AlternateContent>
  <xr:revisionPtr revIDLastSave="0" documentId="13_ncr:1_{27D17764-8001-4300-96D0-E35BCF480CFF}" xr6:coauthVersionLast="47" xr6:coauthVersionMax="47" xr10:uidLastSave="{00000000-0000-0000-0000-000000000000}"/>
  <bookViews>
    <workbookView xWindow="-108" yWindow="-108" windowWidth="23256" windowHeight="12456" xr2:uid="{00000000-000D-0000-FFFF-FFFF00000000}"/>
  </bookViews>
  <sheets>
    <sheet name="Análise Exequibilidade" sheetId="1" r:id="rId1"/>
  </sheets>
  <calcPr calcId="191029"/>
</workbook>
</file>

<file path=xl/calcChain.xml><?xml version="1.0" encoding="utf-8"?>
<calcChain xmlns="http://schemas.openxmlformats.org/spreadsheetml/2006/main">
  <c r="R64" i="1" l="1"/>
  <c r="Q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6" i="1"/>
  <c r="R5" i="1"/>
  <c r="R4" i="1"/>
  <c r="R3" i="1"/>
  <c r="Q3"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Q5" i="1"/>
  <c r="Q4" i="1"/>
  <c r="P64" i="1"/>
  <c r="P63" i="1"/>
  <c r="P62" i="1"/>
  <c r="P61" i="1"/>
  <c r="P60" i="1"/>
  <c r="P58" i="1" s="1"/>
  <c r="P59" i="1"/>
  <c r="P57" i="1"/>
  <c r="P56" i="1" s="1"/>
  <c r="P55" i="1"/>
  <c r="P54" i="1"/>
  <c r="P53" i="1"/>
  <c r="P52" i="1"/>
  <c r="P51" i="1"/>
  <c r="P50" i="1"/>
  <c r="P49" i="1" s="1"/>
  <c r="P48" i="1"/>
  <c r="P47" i="1"/>
  <c r="P46" i="1"/>
  <c r="P45" i="1"/>
  <c r="P44" i="1" s="1"/>
  <c r="P43" i="1"/>
  <c r="P42" i="1"/>
  <c r="P41" i="1"/>
  <c r="P40" i="1"/>
  <c r="P37" i="1" s="1"/>
  <c r="P39" i="1"/>
  <c r="P38" i="1"/>
  <c r="P36" i="1"/>
  <c r="P35" i="1"/>
  <c r="P34" i="1"/>
  <c r="P33" i="1"/>
  <c r="P32" i="1"/>
  <c r="P31" i="1"/>
  <c r="P30" i="1"/>
  <c r="P29" i="1"/>
  <c r="P27" i="1"/>
  <c r="P26" i="1"/>
  <c r="P25" i="1"/>
  <c r="P24" i="1"/>
  <c r="P23" i="1"/>
  <c r="P22" i="1"/>
  <c r="P21" i="1"/>
  <c r="P20" i="1"/>
  <c r="P19" i="1"/>
  <c r="P18" i="1"/>
  <c r="P17" i="1"/>
  <c r="P16" i="1" s="1"/>
  <c r="P14" i="1"/>
  <c r="P13" i="1"/>
  <c r="P12" i="1"/>
  <c r="P11" i="1" s="1"/>
  <c r="P10" i="1"/>
  <c r="P8" i="1"/>
  <c r="P7" i="1"/>
  <c r="P6" i="1"/>
  <c r="P5" i="1"/>
  <c r="P4" i="1"/>
  <c r="P28" i="1"/>
  <c r="P9" i="1"/>
  <c r="P3" i="1" l="1"/>
  <c r="H37" i="1"/>
  <c r="H31" i="1"/>
  <c r="H18" i="1"/>
  <c r="H50" i="1"/>
  <c r="H63" i="1" l="1"/>
  <c r="H62" i="1"/>
  <c r="H61" i="1"/>
  <c r="H60" i="1"/>
  <c r="H59" i="1"/>
  <c r="H57" i="1"/>
  <c r="H56" i="1" s="1"/>
  <c r="H55" i="1"/>
  <c r="H54" i="1"/>
  <c r="H53" i="1"/>
  <c r="H52" i="1"/>
  <c r="H51" i="1"/>
  <c r="H48" i="1"/>
  <c r="H47" i="1"/>
  <c r="H46" i="1"/>
  <c r="H45" i="1"/>
  <c r="H44" i="1" s="1"/>
  <c r="H43" i="1"/>
  <c r="H42" i="1"/>
  <c r="H41" i="1"/>
  <c r="H40" i="1"/>
  <c r="H39" i="1"/>
  <c r="H38" i="1"/>
  <c r="H36" i="1"/>
  <c r="H35" i="1"/>
  <c r="H34" i="1"/>
  <c r="H33" i="1"/>
  <c r="H32" i="1"/>
  <c r="H30" i="1"/>
  <c r="H29" i="1"/>
  <c r="H27" i="1"/>
  <c r="H26" i="1"/>
  <c r="H25" i="1"/>
  <c r="H24" i="1"/>
  <c r="H23" i="1"/>
  <c r="H22" i="1"/>
  <c r="H21" i="1"/>
  <c r="H20" i="1"/>
  <c r="H19" i="1"/>
  <c r="H17" i="1"/>
  <c r="H15" i="1"/>
  <c r="H14" i="1"/>
  <c r="H13" i="1"/>
  <c r="H12" i="1"/>
  <c r="H10" i="1"/>
  <c r="H9" i="1" s="1"/>
  <c r="H8" i="1"/>
  <c r="H7" i="1"/>
  <c r="H6" i="1"/>
  <c r="H5" i="1"/>
  <c r="H4" i="1"/>
  <c r="H49" i="1" l="1"/>
  <c r="H16" i="1"/>
  <c r="H3" i="1"/>
  <c r="H11" i="1"/>
  <c r="H58" i="1"/>
  <c r="H28" i="1"/>
  <c r="H64" i="1" l="1"/>
</calcChain>
</file>

<file path=xl/sharedStrings.xml><?xml version="1.0" encoding="utf-8"?>
<sst xmlns="http://schemas.openxmlformats.org/spreadsheetml/2006/main" count="185" uniqueCount="136">
  <si>
    <t>Item</t>
  </si>
  <si>
    <t>Descrição</t>
  </si>
  <si>
    <t>Qtde</t>
  </si>
  <si>
    <t>Custo Base</t>
  </si>
  <si>
    <t>%BDI Base</t>
  </si>
  <si>
    <t>Preço Base (Orçamento)</t>
  </si>
  <si>
    <t>Custo Unit Proposta</t>
  </si>
  <si>
    <t>%BDI Proposta</t>
  </si>
  <si>
    <t>Preço Unit Proposta</t>
  </si>
  <si>
    <t>Material Unit</t>
  </si>
  <si>
    <t>Serviço Unit</t>
  </si>
  <si>
    <t>Total Material</t>
  </si>
  <si>
    <t>Total Serviço</t>
  </si>
  <si>
    <t>Total</t>
  </si>
  <si>
    <t>Desconto (%)</t>
  </si>
  <si>
    <t>Desconto &gt; 25%</t>
  </si>
  <si>
    <t>SERVIÇOS INICIAIS E EVENTUAIS</t>
  </si>
  <si>
    <t>1.1</t>
  </si>
  <si>
    <t>M2</t>
  </si>
  <si>
    <t>1.2</t>
  </si>
  <si>
    <t>M</t>
  </si>
  <si>
    <t>1.3</t>
  </si>
  <si>
    <t>1.4</t>
  </si>
  <si>
    <t>LEVANTAMENTO DE POÇOS DE VISITA</t>
  </si>
  <si>
    <t>UN</t>
  </si>
  <si>
    <t>1.5</t>
  </si>
  <si>
    <t>SINALIZAÇÃO E SEGURANÇA</t>
  </si>
  <si>
    <t>2.1</t>
  </si>
  <si>
    <t>DEMOLIÇÕES, REMOÇÕES, REPOSIÇÕES E COMPLEMENTOS</t>
  </si>
  <si>
    <t>3.1</t>
  </si>
  <si>
    <t>M3</t>
  </si>
  <si>
    <t>3.2</t>
  </si>
  <si>
    <t>REMOÇÃO DE PARALELEPÍPEDOS</t>
  </si>
  <si>
    <t>M²</t>
  </si>
  <si>
    <t>3.3</t>
  </si>
  <si>
    <t>3.4</t>
  </si>
  <si>
    <t>M3XKM</t>
  </si>
  <si>
    <t>ESCAVAÇÕES E MOVIMENTAÇÕES DE TERRA</t>
  </si>
  <si>
    <t>4.1</t>
  </si>
  <si>
    <t>4.3</t>
  </si>
  <si>
    <t>4.4</t>
  </si>
  <si>
    <t>4.5</t>
  </si>
  <si>
    <t>4.6</t>
  </si>
  <si>
    <t>4.7</t>
  </si>
  <si>
    <t>4.8</t>
  </si>
  <si>
    <t>4.9</t>
  </si>
  <si>
    <t>4.10</t>
  </si>
  <si>
    <t>4.11</t>
  </si>
  <si>
    <t>DRENAGEM</t>
  </si>
  <si>
    <t>5.1</t>
  </si>
  <si>
    <t>5.2</t>
  </si>
  <si>
    <t>5.4</t>
  </si>
  <si>
    <t>5.5</t>
  </si>
  <si>
    <t>5.6</t>
  </si>
  <si>
    <t>5.7</t>
  </si>
  <si>
    <t>UND</t>
  </si>
  <si>
    <t>5.8</t>
  </si>
  <si>
    <t>REATERRO</t>
  </si>
  <si>
    <t>6.1</t>
  </si>
  <si>
    <t>6.2</t>
  </si>
  <si>
    <t>6.3</t>
  </si>
  <si>
    <t>6.4</t>
  </si>
  <si>
    <t>6.5</t>
  </si>
  <si>
    <t>6.6</t>
  </si>
  <si>
    <t>BASE E SUB-BASE</t>
  </si>
  <si>
    <t>7.1</t>
  </si>
  <si>
    <t>7.2</t>
  </si>
  <si>
    <t>7.3</t>
  </si>
  <si>
    <t>7.4</t>
  </si>
  <si>
    <t>PAVIMENTAÇÃO ASFÁLTICA</t>
  </si>
  <si>
    <t>8.2</t>
  </si>
  <si>
    <t>PINTURA DE LIGAÇÃO COM EMULSÃO RR-2C</t>
  </si>
  <si>
    <t>8.3</t>
  </si>
  <si>
    <t>TXKM</t>
  </si>
  <si>
    <t>8.4</t>
  </si>
  <si>
    <t>8.5</t>
  </si>
  <si>
    <t>8.6</t>
  </si>
  <si>
    <t>MEIO-FIO</t>
  </si>
  <si>
    <t>9.1</t>
  </si>
  <si>
    <t>SINALIZAÇÃO</t>
  </si>
  <si>
    <t>10.1</t>
  </si>
  <si>
    <t>10.2</t>
  </si>
  <si>
    <t>10.3</t>
  </si>
  <si>
    <t>10.4</t>
  </si>
  <si>
    <t>10.5</t>
  </si>
  <si>
    <t>SERVIÇOS TOPOGRÁFICOS PARA PAVIMENTAÇÃO (LOCAÇÃO DO GREIDE E NIVELAMENTO), INCLUSIVE ACOMPANHAMENTO E NOTA DE SERVIÇOS</t>
  </si>
  <si>
    <t>AS-BUILT DE PROJETO DE PAVIMENTAÇÃO, INCLUINDO TOPOGRAFIA, MEMORIAIS DE CALCULO, VOLUMES E APRESENTAÇÃO.</t>
  </si>
  <si>
    <t>ENSAIOS DA CAMADA DE REVESTIMENTO, INCLUINDO EXTRAÇÃO DE CORPOS DE PROVA (ROTAREX) PARA ENSAIOS DE RECONSTITUIÇÃO DE TRAÇO, DENSIDADE MÁXIMA MEDIDA, EXTRAÇÃO DE BETUME, DENSIDADE APARENTE, ROMPIMENTO (ESPESSURA DE CAMADA DE REVESTIMENTO, ENQUADRAMENTO DE FAIXA, GRAU DE COMPACTAÇÃO, VOLUME DE VAZIOS, RESISTÊNCIA A TRAÇÃO DA CAMADA DE REVESTIMENTO)</t>
  </si>
  <si>
    <t xml:space="preserve">FORNECIMENTO E INSTALAÇÃO DE PLACA DE OBRA COM CHAPA GALVANIZADA E ESTRUTURA DE MADEIRA. AF_03/2022_PS </t>
  </si>
  <si>
    <t>SINALIZAÇÃO COM FITA FIXADA EM CONE PLÁSTICO, INCLUINDO CONE</t>
  </si>
  <si>
    <t>DEMOLIÇÃO DE RAMPAS, MEIO-FIOS E ESTRUTURAS EM CONCRETO ARMADO, DE FORMA MECANIZADA COM MARTELETE, SEM REAPROVEITAMENTO. AF_09/2023</t>
  </si>
  <si>
    <t>TRANSPORTE COM CAMINHÃO BASCULANTE DE 10 M³, EM VIA URBANA PAVIMENTADA, DMT ATÉ 30 KM (UNIDADE: M3XKM). AF_07/2020</t>
  </si>
  <si>
    <t xml:space="preserve">ESCAVAÇÃO MECANIZADA DE VALA COM PROF. ATÉ 1,5 M (MÉDIA MONTANTE E JUSANTE/UMA COMPOSIÇÃO POR TRECHO), ESCAVADEIRA (0,8 M3), LARG. MENOR QUE 1,5 M, EM SOLO DE 1A CATEGORIA, EM LOCAIS COM ALTO NÍVEL DE INTERFERÊNCIA. AF_09/2024 </t>
  </si>
  <si>
    <t xml:space="preserve">CARGA, MANOBRA E DESCARGA DE SOLOS E MATERIAIS GRANULARES EM CAMINHÃO BASCULANTE 10 M³ - CARGA COM ESCAVADEIRA HIDRÁULICA (CAÇAMBA DE  1,20 M³ / 155 HP) E DESCARGA LIVRE (UNIDADE: M3). AF_07/2020 </t>
  </si>
  <si>
    <t xml:space="preserve">PLACA DE IDENTIFICACAO DE RUA (2 PLACA 20 CM X 45 CM), COM SUPORTE DE ACO GALVANIZADO D = 50 MM E ALTURA = 3 M, INCLUSIVE BASE DE CONCRETO MAGRO </t>
  </si>
  <si>
    <t xml:space="preserve">PLACA DE SINALIZACAO VIARIA OCTOGONAL (R1) L = 25 CM, COM SUPORTE DE AÇO GALVANIZADO D = 75 MM E ALTURA = 3 M, INCLUSIVE BASE DE CONCRETO MAGRO </t>
  </si>
  <si>
    <t xml:space="preserve">PLACA DE SINALIZAÇÃO VIARIA CIRCULAR D = 60 CM, COM SUPORTE DE ACO GALVANIZADO D = 50 MM E ALTURA = 3M INCLUSIVE BASE DE CONCRETO MAGRO </t>
  </si>
  <si>
    <t xml:space="preserve">SINALIZAÇÃO HORIZONTAL COM TINTA RETRORREFLETIVA A BASE DE RESINA ACRÍLICA COM MICROESFERAS DE VIDRO - LINHA CONTÍNUA AMARELA </t>
  </si>
  <si>
    <t xml:space="preserve">SINALIZAÇÃO HORIZONTAL COM TINTA RETRORREFLETIVA A BASE DE RESINA ACRÍLICA COM MICROESFERAS DE VIDRO - LINHA CONTÍNUA BRANCA </t>
  </si>
  <si>
    <t xml:space="preserve">TRANSPORTE COM CAMINHÃO BASCULANTE DE 10 M³, EM VIA URBANA PAVIMENTADA, DMT ATÉ 30 KM (UNIDADE: M3XKM). AF_07/2020 </t>
  </si>
  <si>
    <t xml:space="preserve">GUIA (MEIO-FIO) CONCRETO, MOLDADA IN LOCO EM TRECHO RETO COM EXTRUSORA, 13 CM BASE X 22 CM ALTURA. AF_01/2024  </t>
  </si>
  <si>
    <t>CARGA DE MISTURA ASFÁLTICA EM CAMINHÃO BASCULANTE 10 M³ (UNIDADE: M3). AF_07/2020</t>
  </si>
  <si>
    <t>EXECUÇÃO DE PAVIMENTO COM APLICAÇÃO DE CONCRETO ASFÁLTICO, CAMADA DE ROLAMENTO - EXCLUSIVE CARGA E TRANSPORTE. AF_11/2019</t>
  </si>
  <si>
    <t>DESMONTE DE MATERIAL DE 3ª CATEGORIA (BLOCOS DE ROCHAS OU MATACOS), EM VALA, COM MARTELETE PNEUMÁTICO MANUAL - EXCLUSIVE RETIRADA, CARGA E TRANSPORTE. AF_03/2021</t>
  </si>
  <si>
    <t xml:space="preserve">CARGA, MANOBRA E DESCARGA DE SOLOS E MATERIAIS GRANULARES EM CAMINHÃO BASCULANTE 10 M³ - CARGA COM ESCAVADEIRA HIDRÁULICA (CAÇAMBA DE 1,20 M³ / 155 HP) E DESCARGA LIVRE (UNIDADE: M3). AF_07/2020 </t>
  </si>
  <si>
    <t xml:space="preserve">CARGA, MANOBRA E DESCARGA DE ENTULHO EM CAMINHÃO BASCULANTE 10 M³ - CARGA COM  ESCAVADEIRA HIDRÁULICA (CAÇAMBA DE 0,80 M³ / 111 HP) E DESCARGA LIVRE (UNIDADE: M3).AF_07/2020 </t>
  </si>
  <si>
    <t xml:space="preserve">EXECUÇÃO E COMPACTAÇÃO DE CORPO DE ATERRO DE ATERRO (95% DE ENERGIA DO PROCTOR NORMAL) COM SOLO  PREDOMINANTEMENTE ARGILOSO ESPESSURA 15 CM - EXCLUSIVE MATERIAL, ESCAVAÇÃO, CARGA E TRANSPORTE. AF_09/2024 </t>
  </si>
  <si>
    <t xml:space="preserve">TRANSPORTE COM CAMINHÃO BASCULANTE DE 10 M³, EM VIA INTERNA (DENTRO DO CANTEIRO - UNIDADE: M3XKM). AF_07/2020 </t>
  </si>
  <si>
    <t>REGULARIZAÇÃO E COMPACTAÇÃO DE SUBLEITO DE SOLO PREDOMINANTEMENTE ARGILOSO, PARA OBRAS DE CONSTRUÇÃO DE PAVIMENTOS. AF_09/2024</t>
  </si>
  <si>
    <t xml:space="preserve">TUBO DE CONCRETO PARA REDES COLETORAS DE ÁGUAS PLUVIAIS, DIÂMETRO DE 400 MM, JUNTA RÍGIDA, INSTALADO EM LOCAL COM ALTO NÍVEL DE INTERFERÊNCIAS - FORNECIMENTO E ASSENTAMENTO. AF_03/2024 </t>
  </si>
  <si>
    <t xml:space="preserve">TUBO DE CONCRETO PARA REDES COLETORAS DE ÁGUAS PLUVIAIS, DIÂMETRO DE 600 MM, JUNTA RÍGIDA, INSTALADO EM LOCAL COM ALTO NÍVEL DE INTERFERÊNCIAS - FORNECIMENTO E ASSENTAMENTO. AF_03/2024 </t>
  </si>
  <si>
    <t xml:space="preserve">BOCA DE LOBO EM CONCRETO ARMADO E GRADE DE AÇO EM BARRA DE FERRO CHATA 0,70M X 1,00M - TIPO 1 </t>
  </si>
  <si>
    <t>BOCA DE LOBO EM CONCRETO ARMADO E GRADE DE AÇO EM BARRA DE FERRO CHATA 0,70M X 1,00M - TIPO 2</t>
  </si>
  <si>
    <t xml:space="preserve">BOCA DE LOBO EM CONCRETO ARMADO E GRADE DE AÇO EM BARRA DE FERRO CHATA 0,70M X 1,00M - TIPO 3 </t>
  </si>
  <si>
    <t xml:space="preserve">CAIXA CEGA EM CONCRETO ARMADO, INCLUSIVE TAMPA EM CONCRETO ARMADO - TIPO 1 </t>
  </si>
  <si>
    <t xml:space="preserve">CAIXA CEGA EM CONCRETO ARMADO, INCLUSIVE TAMPA EM CONCRETO ARMADO - TIPO 2 </t>
  </si>
  <si>
    <t xml:space="preserve">PEDRA BRITADA N. 2 (19 A 38 MM) POSTO PEDREIRA/FORNECEDOR, SEM FRETE </t>
  </si>
  <si>
    <t xml:space="preserve">PEDRA DE MAO OU PEDRA RACHAO (POSTO PEDREIRA/FORNECEDOR, SEM FRETE) </t>
  </si>
  <si>
    <t>BRITA GRADUADA SIMPLES (POSTO PEDREIRA/FORNECEDOR, SEM FRETE)</t>
  </si>
  <si>
    <t xml:space="preserve">REATERRO MECANIZADO DE VALA COM MINICARREGADEIRA, COM COMPACTADOR DE SOLOS DE PERCUSSÃO. AF_08/2023 </t>
  </si>
  <si>
    <t>CONSTRUÇÃO DE BASE E SUB-BASE PARA PAVIMENTAÇÃO DE BRITA GRADUADA SIMPLES, COM ESPESSURA DE 12 CM - EXCLUSIVE CARGA E TRANSPORTE. AF_09/2024</t>
  </si>
  <si>
    <t xml:space="preserve">CONSTRUÇÃO DE BASE E SUB-BASE PARA PAVIMENTAÇÃO DE RACHÃO, COM ESPESSURA DE 18 CM - EXCLUSIVE CARGA E TRANSPORTE. AF_09/2024 </t>
  </si>
  <si>
    <t>CARGA, MANOBRA E DESCARGA DE SOLOS E MATERIAIS GRANULARES EM CAMINHÃO BASCULANTE 10 M³ - CARGA COM ESCAVADEIRA HIDRÁULICA (CAÇAMBA DE 1,20 M³ / 155 HP) E DESCARGA LIVRE (UNIDADE: M3). AF_07/2020</t>
  </si>
  <si>
    <t>TRANSPORTE COM CAMINHÃO TANQUE DE TRANSPORTE DE MATERIAL ASFÁLTICO DE 20000 L, EM VIA URBANA PAVIMENTADA, DMT ATÉ 30KM
(UNIDADE: TXKM). AF_07/2020</t>
  </si>
  <si>
    <t>UND.</t>
  </si>
  <si>
    <t>ORÇAMENTO INICIAL</t>
  </si>
  <si>
    <t>PROPOSTA R3</t>
  </si>
  <si>
    <t>8.1</t>
  </si>
  <si>
    <t>EXECUÇÃO DE IMPRIMAÇÃO COM ASFALTO DILUÍDO CM-30</t>
  </si>
  <si>
    <t>4.2</t>
  </si>
  <si>
    <t>ESCAVAÇÃO HORIZONTAL, INCLUINDO CARGA E DESCARGA EM SOLO DE 1ª 4.2 SINAPI CATEGORIA COM TRATOR DE ESTEIRAS (100HP/LÂMINA: 2,19M3). AF_07/2020</t>
  </si>
  <si>
    <t>M³</t>
  </si>
  <si>
    <t>5.3</t>
  </si>
  <si>
    <t>TUBO DE CONCRETO PARA REDES COLETORAS DE ÁGUAS PLUVIAIS, DIÂMETRO DE 800 MM, JUNTA RÍGIDA, INSTALADO EM LOCAL COM ALTO NÍVEL DE INTERFERÊNCIAS - FORNECIMENTO   ASSENTAMENTO. AF_03/2024</t>
  </si>
  <si>
    <t>Valor total</t>
  </si>
  <si>
    <t xml:space="preserve">Valor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</si>
</sst>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0.000"/>
    <numFmt numFmtId="165" formatCode="0.00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b/>
      <sz val="9"/>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2"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67">
    <xf numFmtId="0" fontId="0" fillId="0" borderId="0" xfId="0"/>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5"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4" fontId="5" fillId="2" borderId="1" xfId="1" applyFont="1" applyFill="1" applyBorder="1" applyAlignment="1">
      <alignment horizontal="right" vertical="center"/>
    </xf>
    <xf numFmtId="0" fontId="5" fillId="2" borderId="1" xfId="0" applyFont="1" applyFill="1" applyBorder="1" applyAlignment="1">
      <alignment horizontal="center" vertical="center"/>
    </xf>
    <xf numFmtId="2" fontId="5" fillId="2" borderId="1" xfId="0" applyNumberFormat="1" applyFont="1" applyFill="1" applyBorder="1" applyAlignment="1">
      <alignment horizontal="center" vertical="center"/>
    </xf>
    <xf numFmtId="0" fontId="5" fillId="0" borderId="1" xfId="0" applyFont="1" applyBorder="1" applyAlignment="1">
      <alignment horizontal="justify" vertical="distributed"/>
    </xf>
    <xf numFmtId="0" fontId="5" fillId="0" borderId="1" xfId="0" applyFont="1" applyBorder="1" applyAlignment="1">
      <alignment horizontal="justify" vertical="distributed" wrapText="1"/>
    </xf>
    <xf numFmtId="0" fontId="0" fillId="0" borderId="0" xfId="0" applyAlignment="1">
      <alignment vertical="distributed" wrapText="1"/>
    </xf>
    <xf numFmtId="0" fontId="5" fillId="0" borderId="0" xfId="0" applyFont="1" applyAlignment="1">
      <alignment vertical="distributed" wrapText="1"/>
    </xf>
    <xf numFmtId="44" fontId="5" fillId="3" borderId="1" xfId="1" applyFont="1" applyFill="1" applyBorder="1" applyAlignment="1">
      <alignment horizontal="right" vertical="center"/>
    </xf>
    <xf numFmtId="0" fontId="5" fillId="3" borderId="1" xfId="0" applyFont="1" applyFill="1" applyBorder="1" applyAlignment="1">
      <alignment horizontal="center" vertical="center"/>
    </xf>
    <xf numFmtId="44" fontId="5" fillId="0" borderId="1" xfId="1" applyFont="1" applyFill="1" applyBorder="1" applyAlignment="1">
      <alignment horizontal="right" vertical="center"/>
    </xf>
    <xf numFmtId="2" fontId="5" fillId="3" borderId="1" xfId="0" applyNumberFormat="1" applyFont="1" applyFill="1" applyBorder="1" applyAlignment="1">
      <alignment horizontal="center" vertical="center"/>
    </xf>
    <xf numFmtId="0" fontId="4" fillId="0" borderId="2" xfId="0" applyFont="1" applyBorder="1" applyAlignment="1">
      <alignment horizontal="center" vertical="center"/>
    </xf>
    <xf numFmtId="2" fontId="2" fillId="0" borderId="2" xfId="0" applyNumberFormat="1" applyFont="1" applyBorder="1" applyAlignment="1">
      <alignment horizontal="center" vertical="center"/>
    </xf>
    <xf numFmtId="0" fontId="2" fillId="0" borderId="2" xfId="0" applyFont="1" applyBorder="1" applyAlignment="1">
      <alignment horizontal="center" vertical="center"/>
    </xf>
    <xf numFmtId="4" fontId="2" fillId="0" borderId="2" xfId="0" applyNumberFormat="1" applyFont="1" applyBorder="1" applyAlignment="1">
      <alignment horizontal="center" vertic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44" fontId="5" fillId="2" borderId="7" xfId="1" applyFont="1" applyFill="1" applyBorder="1" applyAlignment="1">
      <alignment horizontal="right" vertical="center"/>
    </xf>
    <xf numFmtId="44" fontId="0" fillId="2" borderId="8" xfId="1" applyFont="1" applyFill="1" applyBorder="1" applyAlignment="1">
      <alignment horizontal="right" vertical="center"/>
    </xf>
    <xf numFmtId="44" fontId="3" fillId="4" borderId="11" xfId="0" applyNumberFormat="1" applyFont="1" applyFill="1" applyBorder="1"/>
    <xf numFmtId="0" fontId="4" fillId="0" borderId="3" xfId="0" applyFont="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44" fontId="5" fillId="3" borderId="7" xfId="1" applyFont="1" applyFill="1" applyBorder="1" applyAlignment="1">
      <alignment horizontal="right" vertical="center"/>
    </xf>
    <xf numFmtId="44" fontId="5" fillId="3" borderId="8" xfId="1" applyFont="1" applyFill="1" applyBorder="1" applyAlignment="1">
      <alignment horizontal="right" vertical="center"/>
    </xf>
    <xf numFmtId="0" fontId="0" fillId="3" borderId="12" xfId="0" applyFill="1" applyBorder="1"/>
    <xf numFmtId="44" fontId="3" fillId="3" borderId="11" xfId="0" applyNumberFormat="1" applyFont="1" applyFill="1" applyBorder="1"/>
    <xf numFmtId="165" fontId="5" fillId="0" borderId="3" xfId="0" applyNumberFormat="1" applyFont="1" applyBorder="1" applyAlignment="1">
      <alignment horizontal="right" vertical="center"/>
    </xf>
    <xf numFmtId="0" fontId="2" fillId="5" borderId="1" xfId="0" applyFont="1" applyFill="1" applyBorder="1" applyAlignment="1">
      <alignment horizontal="center" vertical="center"/>
    </xf>
    <xf numFmtId="0" fontId="3" fillId="5" borderId="1" xfId="0" applyFont="1" applyFill="1" applyBorder="1" applyAlignment="1">
      <alignment horizontal="justify" vertical="distributed"/>
    </xf>
    <xf numFmtId="0" fontId="0" fillId="5" borderId="1" xfId="0" applyFill="1" applyBorder="1" applyAlignment="1">
      <alignment horizontal="center" vertical="center"/>
    </xf>
    <xf numFmtId="0" fontId="0" fillId="5" borderId="2" xfId="0" applyFill="1" applyBorder="1" applyAlignment="1">
      <alignment horizontal="center"/>
    </xf>
    <xf numFmtId="0" fontId="0" fillId="5" borderId="7" xfId="0" applyFill="1" applyBorder="1" applyAlignment="1">
      <alignment horizontal="right" vertical="center"/>
    </xf>
    <xf numFmtId="0" fontId="0" fillId="5" borderId="1" xfId="0" applyFill="1" applyBorder="1" applyAlignment="1">
      <alignment horizontal="right" vertical="center"/>
    </xf>
    <xf numFmtId="44" fontId="2" fillId="5" borderId="8" xfId="0" applyNumberFormat="1" applyFont="1" applyFill="1" applyBorder="1" applyAlignment="1">
      <alignment horizontal="right" vertical="center"/>
    </xf>
    <xf numFmtId="0" fontId="5" fillId="5" borderId="7" xfId="0" applyFont="1" applyFill="1" applyBorder="1" applyAlignment="1">
      <alignment horizontal="right" vertical="center"/>
    </xf>
    <xf numFmtId="0" fontId="5" fillId="5" borderId="1" xfId="0" applyFont="1" applyFill="1" applyBorder="1" applyAlignment="1">
      <alignment horizontal="right" vertical="center"/>
    </xf>
    <xf numFmtId="44" fontId="5" fillId="5" borderId="1" xfId="1" applyFont="1" applyFill="1" applyBorder="1" applyAlignment="1">
      <alignment horizontal="right" vertical="center"/>
    </xf>
    <xf numFmtId="165" fontId="5"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164" fontId="3" fillId="0" borderId="3" xfId="0" applyNumberFormat="1" applyFont="1" applyBorder="1" applyAlignment="1">
      <alignment horizontal="right" vertical="center"/>
    </xf>
    <xf numFmtId="2" fontId="2" fillId="5" borderId="2" xfId="0" applyNumberFormat="1" applyFont="1" applyFill="1" applyBorder="1" applyAlignment="1">
      <alignment horizontal="center" vertical="center"/>
    </xf>
    <xf numFmtId="44" fontId="5" fillId="5" borderId="7" xfId="1" applyFont="1" applyFill="1" applyBorder="1" applyAlignment="1">
      <alignment horizontal="right" vertical="center"/>
    </xf>
    <xf numFmtId="2" fontId="5" fillId="5" borderId="1" xfId="0" applyNumberFormat="1" applyFont="1" applyFill="1" applyBorder="1" applyAlignment="1">
      <alignment horizontal="center" vertical="center"/>
    </xf>
    <xf numFmtId="44" fontId="2" fillId="5" borderId="8" xfId="1" applyFont="1" applyFill="1" applyBorder="1" applyAlignment="1">
      <alignment horizontal="right" vertical="center"/>
    </xf>
    <xf numFmtId="0" fontId="5" fillId="5" borderId="1" xfId="1" applyNumberFormat="1" applyFont="1" applyFill="1" applyBorder="1" applyAlignment="1">
      <alignment horizontal="right" vertic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3" borderId="9" xfId="0" applyFont="1" applyFill="1" applyBorder="1" applyAlignment="1">
      <alignment horizontal="center"/>
    </xf>
    <xf numFmtId="0" fontId="2" fillId="3" borderId="10" xfId="0" applyFont="1" applyFill="1" applyBorder="1" applyAlignment="1">
      <alignment horizontal="center"/>
    </xf>
    <xf numFmtId="0" fontId="2" fillId="4" borderId="9" xfId="0" applyFont="1" applyFill="1" applyBorder="1" applyAlignment="1">
      <alignment horizontal="center"/>
    </xf>
    <xf numFmtId="0" fontId="2" fillId="4" borderId="10"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4"/>
  <sheetViews>
    <sheetView tabSelected="1" topLeftCell="A37" zoomScale="70" zoomScaleNormal="70" workbookViewId="0">
      <selection activeCell="G61" sqref="G61"/>
    </sheetView>
  </sheetViews>
  <sheetFormatPr defaultRowHeight="14.4" x14ac:dyDescent="0.3"/>
  <cols>
    <col min="2" max="2" width="57.109375" style="8" customWidth="1"/>
    <col min="3" max="3" width="9.109375" style="5"/>
    <col min="4" max="4" width="9.109375" style="4"/>
    <col min="5" max="5" width="12.109375" bestFit="1" customWidth="1"/>
    <col min="7" max="7" width="12.109375" bestFit="1" customWidth="1"/>
    <col min="8" max="8" width="17.109375" customWidth="1"/>
    <col min="9" max="9" width="12.109375" bestFit="1" customWidth="1"/>
    <col min="11" max="11" width="12" customWidth="1"/>
    <col min="12" max="12" width="12.109375" hidden="1" customWidth="1"/>
    <col min="13" max="13" width="10.5546875" hidden="1" customWidth="1"/>
    <col min="14" max="14" width="14.33203125" hidden="1" customWidth="1"/>
    <col min="15" max="15" width="13.33203125" hidden="1" customWidth="1"/>
    <col min="16" max="16" width="15.88671875" customWidth="1"/>
    <col min="17" max="17" width="8.6640625" customWidth="1"/>
  </cols>
  <sheetData>
    <row r="1" spans="1:18" x14ac:dyDescent="0.3">
      <c r="E1" s="57" t="s">
        <v>125</v>
      </c>
      <c r="F1" s="58"/>
      <c r="G1" s="58"/>
      <c r="H1" s="59"/>
      <c r="I1" s="64" t="s">
        <v>126</v>
      </c>
      <c r="J1" s="65"/>
      <c r="K1" s="65"/>
      <c r="L1" s="65"/>
      <c r="M1" s="65"/>
      <c r="N1" s="65"/>
      <c r="O1" s="65"/>
      <c r="P1" s="66"/>
    </row>
    <row r="2" spans="1:18" ht="24" x14ac:dyDescent="0.3">
      <c r="A2" s="2" t="s">
        <v>0</v>
      </c>
      <c r="B2" s="1" t="s">
        <v>1</v>
      </c>
      <c r="C2" s="2" t="s">
        <v>124</v>
      </c>
      <c r="D2" s="22" t="s">
        <v>2</v>
      </c>
      <c r="E2" s="26" t="s">
        <v>3</v>
      </c>
      <c r="F2" s="9" t="s">
        <v>4</v>
      </c>
      <c r="G2" s="9" t="s">
        <v>5</v>
      </c>
      <c r="H2" s="27" t="s">
        <v>13</v>
      </c>
      <c r="I2" s="32" t="s">
        <v>6</v>
      </c>
      <c r="J2" s="10" t="s">
        <v>7</v>
      </c>
      <c r="K2" s="10" t="s">
        <v>8</v>
      </c>
      <c r="L2" s="3" t="s">
        <v>9</v>
      </c>
      <c r="M2" s="3" t="s">
        <v>10</v>
      </c>
      <c r="N2" s="3" t="s">
        <v>11</v>
      </c>
      <c r="O2" s="3" t="s">
        <v>12</v>
      </c>
      <c r="P2" s="33" t="s">
        <v>13</v>
      </c>
      <c r="Q2" s="31" t="s">
        <v>14</v>
      </c>
      <c r="R2" s="3" t="s">
        <v>15</v>
      </c>
    </row>
    <row r="3" spans="1:18" x14ac:dyDescent="0.3">
      <c r="A3" s="39">
        <v>1</v>
      </c>
      <c r="B3" s="40" t="s">
        <v>16</v>
      </c>
      <c r="C3" s="41"/>
      <c r="D3" s="42"/>
      <c r="E3" s="43"/>
      <c r="F3" s="44"/>
      <c r="G3" s="44"/>
      <c r="H3" s="45">
        <f>SUM(H4:H8)</f>
        <v>28199.014900000002</v>
      </c>
      <c r="I3" s="46"/>
      <c r="J3" s="47"/>
      <c r="K3" s="47"/>
      <c r="L3" s="47"/>
      <c r="M3" s="47"/>
      <c r="N3" s="48">
        <v>16446.82</v>
      </c>
      <c r="O3" s="48">
        <v>2894.25</v>
      </c>
      <c r="P3" s="45">
        <f>SUM(P4:P8)</f>
        <v>19341.07</v>
      </c>
      <c r="Q3" s="50">
        <f>SUM(H3-P3)/H3*100</f>
        <v>31.412249439961826</v>
      </c>
      <c r="R3" s="41" t="str">
        <f>IF(Q3&gt;25%,"SIM","")</f>
        <v>SIM</v>
      </c>
    </row>
    <row r="4" spans="1:18" ht="41.4" x14ac:dyDescent="0.3">
      <c r="A4" s="6" t="s">
        <v>17</v>
      </c>
      <c r="B4" s="14" t="s">
        <v>85</v>
      </c>
      <c r="C4" s="7" t="s">
        <v>18</v>
      </c>
      <c r="D4" s="23">
        <v>4261.2</v>
      </c>
      <c r="E4" s="28">
        <v>0.49</v>
      </c>
      <c r="F4" s="12">
        <v>22</v>
      </c>
      <c r="G4" s="11">
        <v>0.6</v>
      </c>
      <c r="H4" s="29">
        <f>PRODUCT(D4,G4)</f>
        <v>2556.7199999999998</v>
      </c>
      <c r="I4" s="34">
        <v>0.34</v>
      </c>
      <c r="J4" s="19">
        <v>22</v>
      </c>
      <c r="K4" s="18">
        <v>0.41</v>
      </c>
      <c r="L4" s="20">
        <v>0.35</v>
      </c>
      <c r="M4" s="20">
        <v>0.06</v>
      </c>
      <c r="N4" s="20">
        <v>1491.42</v>
      </c>
      <c r="O4" s="20">
        <v>255.67</v>
      </c>
      <c r="P4" s="35">
        <f>SUM(N4,O4)</f>
        <v>1747.0900000000001</v>
      </c>
      <c r="Q4" s="38">
        <f>SUM(H3-P3)/H3*100</f>
        <v>31.412249439961826</v>
      </c>
      <c r="R4" s="7" t="str">
        <f t="shared" ref="R4:R64" si="0">IF(Q4&gt;25%,"SIM","")</f>
        <v>SIM</v>
      </c>
    </row>
    <row r="5" spans="1:18" ht="29.25" customHeight="1" x14ac:dyDescent="0.3">
      <c r="A5" s="6" t="s">
        <v>19</v>
      </c>
      <c r="B5" s="14" t="s">
        <v>86</v>
      </c>
      <c r="C5" s="7" t="s">
        <v>20</v>
      </c>
      <c r="D5" s="23">
        <v>476.13</v>
      </c>
      <c r="E5" s="28">
        <v>11.56</v>
      </c>
      <c r="F5" s="12">
        <v>22</v>
      </c>
      <c r="G5" s="11">
        <v>14.1</v>
      </c>
      <c r="H5" s="29">
        <f t="shared" ref="H5:H63" si="1">PRODUCT(D5,G5)</f>
        <v>6713.433</v>
      </c>
      <c r="I5" s="34">
        <v>7.93</v>
      </c>
      <c r="J5" s="19">
        <v>22</v>
      </c>
      <c r="K5" s="18">
        <v>9.67</v>
      </c>
      <c r="L5" s="20">
        <v>8.2200000000000006</v>
      </c>
      <c r="M5" s="20">
        <v>1.45</v>
      </c>
      <c r="N5" s="20">
        <v>3913.79</v>
      </c>
      <c r="O5" s="20">
        <v>690.39</v>
      </c>
      <c r="P5" s="35">
        <f t="shared" ref="P5:P8" si="2">SUM(N5,O5)</f>
        <v>4604.18</v>
      </c>
      <c r="Q5" s="38">
        <f t="shared" ref="Q5:Q64" si="3">SUM(H4-P4)/H4*100</f>
        <v>31.66674489189273</v>
      </c>
      <c r="R5" s="7" t="str">
        <f t="shared" si="0"/>
        <v>SIM</v>
      </c>
    </row>
    <row r="6" spans="1:18" ht="96.6" x14ac:dyDescent="0.3">
      <c r="A6" s="6" t="s">
        <v>21</v>
      </c>
      <c r="B6" s="14" t="s">
        <v>87</v>
      </c>
      <c r="C6" s="7" t="s">
        <v>20</v>
      </c>
      <c r="D6" s="24">
        <v>476.13</v>
      </c>
      <c r="E6" s="28">
        <v>16.09</v>
      </c>
      <c r="F6" s="12">
        <v>22</v>
      </c>
      <c r="G6" s="11">
        <v>19.63</v>
      </c>
      <c r="H6" s="29">
        <f t="shared" si="1"/>
        <v>9346.4318999999996</v>
      </c>
      <c r="I6" s="34">
        <v>11.04</v>
      </c>
      <c r="J6" s="19">
        <v>22</v>
      </c>
      <c r="K6" s="18">
        <v>13.47</v>
      </c>
      <c r="L6" s="20">
        <v>11.45</v>
      </c>
      <c r="M6" s="20">
        <v>2.02</v>
      </c>
      <c r="N6" s="20">
        <v>5451.69</v>
      </c>
      <c r="O6" s="20">
        <v>961.78</v>
      </c>
      <c r="P6" s="35">
        <f t="shared" si="2"/>
        <v>6413.4699999999993</v>
      </c>
      <c r="Q6" s="38">
        <f t="shared" si="3"/>
        <v>31.418396519336671</v>
      </c>
      <c r="R6" s="7" t="str">
        <f t="shared" si="0"/>
        <v>SIM</v>
      </c>
    </row>
    <row r="7" spans="1:18" x14ac:dyDescent="0.3">
      <c r="A7" s="6" t="s">
        <v>22</v>
      </c>
      <c r="B7" s="15" t="s">
        <v>23</v>
      </c>
      <c r="C7" s="7" t="s">
        <v>24</v>
      </c>
      <c r="D7" s="24">
        <v>10</v>
      </c>
      <c r="E7" s="28">
        <v>575.22</v>
      </c>
      <c r="F7" s="12">
        <v>22</v>
      </c>
      <c r="G7" s="11">
        <v>701.77</v>
      </c>
      <c r="H7" s="29">
        <f t="shared" si="1"/>
        <v>7017.7</v>
      </c>
      <c r="I7" s="34">
        <v>394.77</v>
      </c>
      <c r="J7" s="19">
        <v>22</v>
      </c>
      <c r="K7" s="18">
        <v>481.62</v>
      </c>
      <c r="L7" s="20">
        <v>409.38</v>
      </c>
      <c r="M7" s="20">
        <v>72.239999999999995</v>
      </c>
      <c r="N7" s="20">
        <v>4093.8</v>
      </c>
      <c r="O7" s="20">
        <v>722.4</v>
      </c>
      <c r="P7" s="35">
        <f t="shared" si="2"/>
        <v>4816.2</v>
      </c>
      <c r="Q7" s="38">
        <f t="shared" si="3"/>
        <v>31.3805517590087</v>
      </c>
      <c r="R7" s="7" t="str">
        <f t="shared" si="0"/>
        <v>SIM</v>
      </c>
    </row>
    <row r="8" spans="1:18" ht="27.6" x14ac:dyDescent="0.3">
      <c r="A8" s="6" t="s">
        <v>25</v>
      </c>
      <c r="B8" s="15" t="s">
        <v>88</v>
      </c>
      <c r="C8" s="7" t="s">
        <v>18</v>
      </c>
      <c r="D8" s="24">
        <v>4.5</v>
      </c>
      <c r="E8" s="28">
        <v>467.16</v>
      </c>
      <c r="F8" s="12">
        <v>22</v>
      </c>
      <c r="G8" s="11">
        <v>569.94000000000005</v>
      </c>
      <c r="H8" s="29">
        <f t="shared" si="1"/>
        <v>2564.7300000000005</v>
      </c>
      <c r="I8" s="34">
        <v>320.61</v>
      </c>
      <c r="J8" s="19">
        <v>22</v>
      </c>
      <c r="K8" s="18">
        <v>391.14</v>
      </c>
      <c r="L8" s="20">
        <v>332.47</v>
      </c>
      <c r="M8" s="20">
        <v>58.67</v>
      </c>
      <c r="N8" s="20">
        <v>1496.12</v>
      </c>
      <c r="O8" s="20">
        <v>264.01</v>
      </c>
      <c r="P8" s="35">
        <f t="shared" si="2"/>
        <v>1760.1299999999999</v>
      </c>
      <c r="Q8" s="38">
        <f t="shared" si="3"/>
        <v>31.370677002436697</v>
      </c>
      <c r="R8" s="7" t="str">
        <f t="shared" si="0"/>
        <v>SIM</v>
      </c>
    </row>
    <row r="9" spans="1:18" x14ac:dyDescent="0.3">
      <c r="A9" s="39">
        <v>2</v>
      </c>
      <c r="B9" s="40" t="s">
        <v>26</v>
      </c>
      <c r="C9" s="41"/>
      <c r="D9" s="52"/>
      <c r="E9" s="53"/>
      <c r="F9" s="54"/>
      <c r="G9" s="48"/>
      <c r="H9" s="55">
        <f>SUM(H10)</f>
        <v>1187.0004000000001</v>
      </c>
      <c r="I9" s="53"/>
      <c r="J9" s="54"/>
      <c r="K9" s="48"/>
      <c r="L9" s="48"/>
      <c r="M9" s="48"/>
      <c r="N9" s="48">
        <v>692.77</v>
      </c>
      <c r="O9" s="48">
        <v>122.13</v>
      </c>
      <c r="P9" s="55">
        <f>SUM(P10)</f>
        <v>814.9</v>
      </c>
      <c r="Q9" s="50">
        <f t="shared" si="3"/>
        <v>31.371723339298889</v>
      </c>
      <c r="R9" s="41" t="str">
        <f t="shared" si="0"/>
        <v>SIM</v>
      </c>
    </row>
    <row r="10" spans="1:18" x14ac:dyDescent="0.3">
      <c r="A10" s="6" t="s">
        <v>27</v>
      </c>
      <c r="B10" s="15" t="s">
        <v>89</v>
      </c>
      <c r="C10" s="7" t="s">
        <v>20</v>
      </c>
      <c r="D10" s="24">
        <v>71.42</v>
      </c>
      <c r="E10" s="28">
        <v>13.62</v>
      </c>
      <c r="F10" s="12">
        <v>22</v>
      </c>
      <c r="G10" s="11">
        <v>16.62</v>
      </c>
      <c r="H10" s="29">
        <f t="shared" si="1"/>
        <v>1187.0004000000001</v>
      </c>
      <c r="I10" s="34">
        <v>9.35</v>
      </c>
      <c r="J10" s="19">
        <v>22</v>
      </c>
      <c r="K10" s="18">
        <v>11.41</v>
      </c>
      <c r="L10" s="20">
        <v>9.6999999999999993</v>
      </c>
      <c r="M10" s="20">
        <v>1.71</v>
      </c>
      <c r="N10" s="20">
        <v>692.77</v>
      </c>
      <c r="O10" s="20">
        <v>122.13</v>
      </c>
      <c r="P10" s="35">
        <f>SUM(N10,O10)</f>
        <v>814.9</v>
      </c>
      <c r="Q10" s="38">
        <f t="shared" si="3"/>
        <v>31.347959107680172</v>
      </c>
      <c r="R10" s="7" t="str">
        <f t="shared" si="0"/>
        <v>SIM</v>
      </c>
    </row>
    <row r="11" spans="1:18" x14ac:dyDescent="0.3">
      <c r="A11" s="39">
        <v>3</v>
      </c>
      <c r="B11" s="40" t="s">
        <v>28</v>
      </c>
      <c r="C11" s="41"/>
      <c r="D11" s="52"/>
      <c r="E11" s="53"/>
      <c r="F11" s="54"/>
      <c r="G11" s="48"/>
      <c r="H11" s="55">
        <f>SUM(H12:H15)</f>
        <v>4926.1005000000005</v>
      </c>
      <c r="I11" s="53"/>
      <c r="J11" s="54"/>
      <c r="K11" s="48"/>
      <c r="L11" s="48"/>
      <c r="M11" s="48"/>
      <c r="N11" s="48">
        <v>2873.27</v>
      </c>
      <c r="O11" s="56">
        <v>508.27</v>
      </c>
      <c r="P11" s="55">
        <f>SUM(P12:P15)</f>
        <v>3381.54</v>
      </c>
      <c r="Q11" s="49">
        <f t="shared" si="3"/>
        <v>31.347959107680172</v>
      </c>
      <c r="R11" s="41" t="str">
        <f t="shared" si="0"/>
        <v>SIM</v>
      </c>
    </row>
    <row r="12" spans="1:18" ht="41.4" x14ac:dyDescent="0.3">
      <c r="A12" s="6" t="s">
        <v>29</v>
      </c>
      <c r="B12" s="15" t="s">
        <v>90</v>
      </c>
      <c r="C12" s="7" t="s">
        <v>30</v>
      </c>
      <c r="D12" s="24">
        <v>16.440000000000001</v>
      </c>
      <c r="E12" s="28">
        <v>88.37</v>
      </c>
      <c r="F12" s="12">
        <v>22</v>
      </c>
      <c r="G12" s="11">
        <v>107.81</v>
      </c>
      <c r="H12" s="29">
        <f t="shared" si="1"/>
        <v>1772.3964000000001</v>
      </c>
      <c r="I12" s="34">
        <v>60.65</v>
      </c>
      <c r="J12" s="19">
        <v>22</v>
      </c>
      <c r="K12" s="18">
        <v>73.989999999999995</v>
      </c>
      <c r="L12" s="20">
        <v>62.89</v>
      </c>
      <c r="M12" s="20">
        <v>11.1</v>
      </c>
      <c r="N12" s="20">
        <v>1033.9100000000001</v>
      </c>
      <c r="O12" s="20">
        <v>182.49</v>
      </c>
      <c r="P12" s="35">
        <f t="shared" ref="P12:P14" si="4">SUM(N12,O12)</f>
        <v>1216.4000000000001</v>
      </c>
      <c r="Q12" s="38">
        <f t="shared" si="3"/>
        <v>31.354628270373297</v>
      </c>
      <c r="R12" s="7" t="str">
        <f t="shared" si="0"/>
        <v>SIM</v>
      </c>
    </row>
    <row r="13" spans="1:18" x14ac:dyDescent="0.3">
      <c r="A13" s="6" t="s">
        <v>31</v>
      </c>
      <c r="B13" s="14" t="s">
        <v>32</v>
      </c>
      <c r="C13" s="7" t="s">
        <v>33</v>
      </c>
      <c r="D13" s="24">
        <v>338.89</v>
      </c>
      <c r="E13" s="28">
        <v>4.38</v>
      </c>
      <c r="F13" s="12">
        <v>22</v>
      </c>
      <c r="G13" s="11">
        <v>5.34</v>
      </c>
      <c r="H13" s="29">
        <f t="shared" si="1"/>
        <v>1809.6725999999999</v>
      </c>
      <c r="I13" s="34">
        <v>3.01</v>
      </c>
      <c r="J13" s="19">
        <v>22</v>
      </c>
      <c r="K13" s="18">
        <v>3.67</v>
      </c>
      <c r="L13" s="20">
        <v>3.12</v>
      </c>
      <c r="M13" s="20">
        <v>0.55000000000000004</v>
      </c>
      <c r="N13" s="20">
        <v>1057.3399999999999</v>
      </c>
      <c r="O13" s="20">
        <v>186.39</v>
      </c>
      <c r="P13" s="35">
        <f t="shared" si="4"/>
        <v>1243.73</v>
      </c>
      <c r="Q13" s="38">
        <f t="shared" si="3"/>
        <v>31.369754531209832</v>
      </c>
      <c r="R13" s="7" t="str">
        <f t="shared" si="0"/>
        <v>SIM</v>
      </c>
    </row>
    <row r="14" spans="1:18" ht="40.5" customHeight="1" x14ac:dyDescent="0.3">
      <c r="A14" s="6" t="s">
        <v>34</v>
      </c>
      <c r="B14" s="15" t="s">
        <v>105</v>
      </c>
      <c r="C14" s="7" t="s">
        <v>30</v>
      </c>
      <c r="D14" s="24">
        <v>57.11</v>
      </c>
      <c r="E14" s="28">
        <v>9.6</v>
      </c>
      <c r="F14" s="12">
        <v>22</v>
      </c>
      <c r="G14" s="11">
        <v>11.71</v>
      </c>
      <c r="H14" s="29">
        <f t="shared" si="1"/>
        <v>668.75810000000001</v>
      </c>
      <c r="I14" s="34">
        <v>6.59</v>
      </c>
      <c r="J14" s="19">
        <v>22</v>
      </c>
      <c r="K14" s="18">
        <v>8.0399999999999991</v>
      </c>
      <c r="L14" s="20">
        <v>6.83</v>
      </c>
      <c r="M14" s="20">
        <v>1.21</v>
      </c>
      <c r="N14" s="20">
        <v>390.06</v>
      </c>
      <c r="O14" s="20">
        <v>69.099999999999994</v>
      </c>
      <c r="P14" s="35">
        <f t="shared" si="4"/>
        <v>459.15999999999997</v>
      </c>
      <c r="Q14" s="38">
        <f t="shared" si="3"/>
        <v>31.273203782827895</v>
      </c>
      <c r="R14" s="7" t="str">
        <f t="shared" si="0"/>
        <v>SIM</v>
      </c>
    </row>
    <row r="15" spans="1:18" ht="24" customHeight="1" x14ac:dyDescent="0.3">
      <c r="A15" s="6" t="s">
        <v>35</v>
      </c>
      <c r="B15" s="15" t="s">
        <v>91</v>
      </c>
      <c r="C15" s="7" t="s">
        <v>36</v>
      </c>
      <c r="D15" s="24">
        <v>213.02</v>
      </c>
      <c r="E15" s="28">
        <v>2.6</v>
      </c>
      <c r="F15" s="12">
        <v>22</v>
      </c>
      <c r="G15" s="11">
        <v>3.17</v>
      </c>
      <c r="H15" s="29">
        <f t="shared" si="1"/>
        <v>675.27340000000004</v>
      </c>
      <c r="I15" s="34">
        <v>1.78</v>
      </c>
      <c r="J15" s="19">
        <v>22</v>
      </c>
      <c r="K15" s="18">
        <v>2.17</v>
      </c>
      <c r="L15" s="20">
        <v>1.84</v>
      </c>
      <c r="M15" s="20">
        <v>0.33</v>
      </c>
      <c r="N15" s="20">
        <v>391.96</v>
      </c>
      <c r="O15" s="20">
        <v>70.290000000000006</v>
      </c>
      <c r="P15" s="35">
        <v>462.25</v>
      </c>
      <c r="Q15" s="38">
        <f t="shared" si="3"/>
        <v>31.341392350986109</v>
      </c>
      <c r="R15" s="7" t="str">
        <f t="shared" si="0"/>
        <v>SIM</v>
      </c>
    </row>
    <row r="16" spans="1:18" x14ac:dyDescent="0.3">
      <c r="A16" s="39">
        <v>4</v>
      </c>
      <c r="B16" s="40" t="s">
        <v>37</v>
      </c>
      <c r="C16" s="41"/>
      <c r="D16" s="52"/>
      <c r="E16" s="53"/>
      <c r="F16" s="54"/>
      <c r="G16" s="48"/>
      <c r="H16" s="55">
        <f>SUM(H17:H27)</f>
        <v>64954.055199999995</v>
      </c>
      <c r="I16" s="53"/>
      <c r="J16" s="54"/>
      <c r="K16" s="48"/>
      <c r="L16" s="48"/>
      <c r="M16" s="48"/>
      <c r="N16" s="48">
        <v>37854.17</v>
      </c>
      <c r="O16" s="48">
        <v>6695.91</v>
      </c>
      <c r="P16" s="55">
        <f>SUM(P17:P27)</f>
        <v>44550.080000000002</v>
      </c>
      <c r="Q16" s="49">
        <f t="shared" si="3"/>
        <v>31.546244824688792</v>
      </c>
      <c r="R16" s="41" t="str">
        <f t="shared" si="0"/>
        <v>SIM</v>
      </c>
    </row>
    <row r="17" spans="1:18" ht="54" customHeight="1" x14ac:dyDescent="0.3">
      <c r="A17" s="6" t="s">
        <v>38</v>
      </c>
      <c r="B17" s="15" t="s">
        <v>92</v>
      </c>
      <c r="C17" s="7" t="s">
        <v>30</v>
      </c>
      <c r="D17" s="24">
        <v>817.34</v>
      </c>
      <c r="E17" s="28">
        <v>11.83</v>
      </c>
      <c r="F17" s="12">
        <v>22</v>
      </c>
      <c r="G17" s="11">
        <v>14.43</v>
      </c>
      <c r="H17" s="29">
        <f t="shared" si="1"/>
        <v>11794.216200000001</v>
      </c>
      <c r="I17" s="34">
        <v>8.1199999999999992</v>
      </c>
      <c r="J17" s="19">
        <v>22</v>
      </c>
      <c r="K17" s="18">
        <v>9.91</v>
      </c>
      <c r="L17" s="20">
        <v>8.42</v>
      </c>
      <c r="M17" s="20">
        <v>1.49</v>
      </c>
      <c r="N17" s="20">
        <v>6882</v>
      </c>
      <c r="O17" s="20">
        <v>1217.8399999999999</v>
      </c>
      <c r="P17" s="35">
        <f t="shared" ref="P17:P27" si="5">SUM(N17,O17)</f>
        <v>8099.84</v>
      </c>
      <c r="Q17" s="38">
        <f t="shared" si="3"/>
        <v>31.412935092619122</v>
      </c>
      <c r="R17" s="7" t="str">
        <f t="shared" si="0"/>
        <v>SIM</v>
      </c>
    </row>
    <row r="18" spans="1:18" ht="54" customHeight="1" x14ac:dyDescent="0.3">
      <c r="A18" s="6" t="s">
        <v>129</v>
      </c>
      <c r="B18" s="16" t="s">
        <v>130</v>
      </c>
      <c r="C18" s="7" t="s">
        <v>131</v>
      </c>
      <c r="D18" s="24">
        <v>351.74</v>
      </c>
      <c r="E18" s="28">
        <v>16.22</v>
      </c>
      <c r="F18" s="12">
        <v>22</v>
      </c>
      <c r="G18" s="11">
        <v>19.79</v>
      </c>
      <c r="H18" s="29">
        <f t="shared" si="1"/>
        <v>6960.9345999999996</v>
      </c>
      <c r="I18" s="34">
        <v>11.13</v>
      </c>
      <c r="J18" s="19">
        <v>22</v>
      </c>
      <c r="K18" s="18">
        <v>13.58</v>
      </c>
      <c r="L18" s="20">
        <v>11.54</v>
      </c>
      <c r="M18" s="20">
        <v>2.04</v>
      </c>
      <c r="N18" s="20">
        <v>4059.08</v>
      </c>
      <c r="O18" s="20">
        <v>717.55</v>
      </c>
      <c r="P18" s="35">
        <f t="shared" si="5"/>
        <v>4776.63</v>
      </c>
      <c r="Q18" s="38">
        <f t="shared" si="3"/>
        <v>31.323626236392037</v>
      </c>
      <c r="R18" s="7" t="str">
        <f t="shared" si="0"/>
        <v>SIM</v>
      </c>
    </row>
    <row r="19" spans="1:18" ht="56.25" customHeight="1" x14ac:dyDescent="0.3">
      <c r="A19" s="6" t="s">
        <v>39</v>
      </c>
      <c r="B19" s="15" t="s">
        <v>93</v>
      </c>
      <c r="C19" s="7" t="s">
        <v>30</v>
      </c>
      <c r="D19" s="25">
        <v>1258.74</v>
      </c>
      <c r="E19" s="28">
        <v>7.44</v>
      </c>
      <c r="F19" s="12">
        <v>22</v>
      </c>
      <c r="G19" s="11">
        <v>9.08</v>
      </c>
      <c r="H19" s="29">
        <f t="shared" si="1"/>
        <v>11429.359200000001</v>
      </c>
      <c r="I19" s="34">
        <v>5.1100000000000003</v>
      </c>
      <c r="J19" s="19">
        <v>22</v>
      </c>
      <c r="K19" s="18">
        <v>6.23</v>
      </c>
      <c r="L19" s="20">
        <v>5.3</v>
      </c>
      <c r="M19" s="20">
        <v>0.93</v>
      </c>
      <c r="N19" s="20">
        <v>6671.32</v>
      </c>
      <c r="O19" s="20">
        <v>1170.6300000000001</v>
      </c>
      <c r="P19" s="35">
        <f t="shared" si="5"/>
        <v>7841.95</v>
      </c>
      <c r="Q19" s="38">
        <f t="shared" si="3"/>
        <v>31.379473095466224</v>
      </c>
      <c r="R19" s="7" t="str">
        <f t="shared" si="0"/>
        <v>SIM</v>
      </c>
    </row>
    <row r="20" spans="1:18" ht="30" customHeight="1" x14ac:dyDescent="0.3">
      <c r="A20" s="6" t="s">
        <v>40</v>
      </c>
      <c r="B20" s="15" t="s">
        <v>99</v>
      </c>
      <c r="C20" s="7" t="s">
        <v>36</v>
      </c>
      <c r="D20" s="25">
        <v>4695.1000000000004</v>
      </c>
      <c r="E20" s="28">
        <v>2.6</v>
      </c>
      <c r="F20" s="12">
        <v>22</v>
      </c>
      <c r="G20" s="11">
        <v>3.17</v>
      </c>
      <c r="H20" s="29">
        <f t="shared" si="1"/>
        <v>14883.467000000001</v>
      </c>
      <c r="I20" s="34">
        <v>1.78</v>
      </c>
      <c r="J20" s="19">
        <v>22</v>
      </c>
      <c r="K20" s="18">
        <v>2.17</v>
      </c>
      <c r="L20" s="20">
        <v>1.84</v>
      </c>
      <c r="M20" s="20">
        <v>0.33</v>
      </c>
      <c r="N20" s="20">
        <v>8638.98</v>
      </c>
      <c r="O20" s="20">
        <v>1549.39</v>
      </c>
      <c r="P20" s="35">
        <f t="shared" si="5"/>
        <v>10188.369999999999</v>
      </c>
      <c r="Q20" s="38">
        <f t="shared" si="3"/>
        <v>31.387666948117271</v>
      </c>
      <c r="R20" s="7" t="str">
        <f t="shared" si="0"/>
        <v>SIM</v>
      </c>
    </row>
    <row r="21" spans="1:18" ht="41.4" x14ac:dyDescent="0.3">
      <c r="A21" s="6" t="s">
        <v>41</v>
      </c>
      <c r="B21" s="15" t="s">
        <v>103</v>
      </c>
      <c r="C21" s="7" t="s">
        <v>30</v>
      </c>
      <c r="D21" s="24">
        <v>40.869999999999997</v>
      </c>
      <c r="E21" s="28">
        <v>188.58</v>
      </c>
      <c r="F21" s="12">
        <v>22</v>
      </c>
      <c r="G21" s="11">
        <v>230.07</v>
      </c>
      <c r="H21" s="29">
        <f t="shared" si="1"/>
        <v>9402.9609</v>
      </c>
      <c r="I21" s="34">
        <v>129.41999999999999</v>
      </c>
      <c r="J21" s="19">
        <v>22</v>
      </c>
      <c r="K21" s="18">
        <v>157.88999999999999</v>
      </c>
      <c r="L21" s="20">
        <v>134.21</v>
      </c>
      <c r="M21" s="20">
        <v>23.68</v>
      </c>
      <c r="N21" s="20">
        <v>5485.16</v>
      </c>
      <c r="O21" s="20">
        <v>967.8</v>
      </c>
      <c r="P21" s="35">
        <f t="shared" si="5"/>
        <v>6452.96</v>
      </c>
      <c r="Q21" s="38">
        <f t="shared" si="3"/>
        <v>31.545721168327255</v>
      </c>
      <c r="R21" s="7" t="str">
        <f t="shared" si="0"/>
        <v>SIM</v>
      </c>
    </row>
    <row r="22" spans="1:18" ht="55.2" x14ac:dyDescent="0.3">
      <c r="A22" s="6" t="s">
        <v>42</v>
      </c>
      <c r="B22" s="15" t="s">
        <v>104</v>
      </c>
      <c r="C22" s="7" t="s">
        <v>30</v>
      </c>
      <c r="D22" s="24">
        <v>40.869999999999997</v>
      </c>
      <c r="E22" s="28">
        <v>7.44</v>
      </c>
      <c r="F22" s="12">
        <v>22</v>
      </c>
      <c r="G22" s="11">
        <v>9.08</v>
      </c>
      <c r="H22" s="29">
        <f t="shared" si="1"/>
        <v>371.09959999999995</v>
      </c>
      <c r="I22" s="34">
        <v>5.1100000000000003</v>
      </c>
      <c r="J22" s="19">
        <v>22</v>
      </c>
      <c r="K22" s="18">
        <v>6.23</v>
      </c>
      <c r="L22" s="20">
        <v>5.3</v>
      </c>
      <c r="M22" s="20">
        <v>0.93</v>
      </c>
      <c r="N22" s="20">
        <v>216.61</v>
      </c>
      <c r="O22" s="20">
        <v>38.01</v>
      </c>
      <c r="P22" s="35">
        <f t="shared" si="5"/>
        <v>254.62</v>
      </c>
      <c r="Q22" s="38">
        <f t="shared" si="3"/>
        <v>31.373106103206279</v>
      </c>
      <c r="R22" s="7" t="str">
        <f t="shared" si="0"/>
        <v>SIM</v>
      </c>
    </row>
    <row r="23" spans="1:18" ht="41.4" x14ac:dyDescent="0.3">
      <c r="A23" s="6" t="s">
        <v>43</v>
      </c>
      <c r="B23" s="15" t="s">
        <v>99</v>
      </c>
      <c r="C23" s="7" t="s">
        <v>36</v>
      </c>
      <c r="D23" s="24">
        <v>152.44999999999999</v>
      </c>
      <c r="E23" s="28">
        <v>2.6</v>
      </c>
      <c r="F23" s="12">
        <v>22</v>
      </c>
      <c r="G23" s="11">
        <v>3.17</v>
      </c>
      <c r="H23" s="29">
        <f t="shared" si="1"/>
        <v>483.26649999999995</v>
      </c>
      <c r="I23" s="34">
        <v>1.78</v>
      </c>
      <c r="J23" s="19">
        <v>22</v>
      </c>
      <c r="K23" s="18">
        <v>2.17</v>
      </c>
      <c r="L23" s="20">
        <v>1.84</v>
      </c>
      <c r="M23" s="20">
        <v>0.33</v>
      </c>
      <c r="N23" s="20">
        <v>280.51</v>
      </c>
      <c r="O23" s="20">
        <v>50.31</v>
      </c>
      <c r="P23" s="35">
        <f t="shared" si="5"/>
        <v>330.82</v>
      </c>
      <c r="Q23" s="38">
        <f t="shared" si="3"/>
        <v>31.3876921451815</v>
      </c>
      <c r="R23" s="7" t="str">
        <f t="shared" si="0"/>
        <v>SIM</v>
      </c>
    </row>
    <row r="24" spans="1:18" ht="55.2" x14ac:dyDescent="0.3">
      <c r="A24" s="6" t="s">
        <v>44</v>
      </c>
      <c r="B24" s="15" t="s">
        <v>106</v>
      </c>
      <c r="C24" s="7" t="s">
        <v>30</v>
      </c>
      <c r="D24" s="24">
        <v>200.82</v>
      </c>
      <c r="E24" s="28">
        <v>12.96</v>
      </c>
      <c r="F24" s="12">
        <v>22</v>
      </c>
      <c r="G24" s="11">
        <v>15.81</v>
      </c>
      <c r="H24" s="29">
        <f t="shared" si="1"/>
        <v>3174.9641999999999</v>
      </c>
      <c r="I24" s="34">
        <v>8.89</v>
      </c>
      <c r="J24" s="19">
        <v>22</v>
      </c>
      <c r="K24" s="18">
        <v>10.85</v>
      </c>
      <c r="L24" s="20">
        <v>9.2200000000000006</v>
      </c>
      <c r="M24" s="20">
        <v>1.63</v>
      </c>
      <c r="N24" s="20">
        <v>1851.56</v>
      </c>
      <c r="O24" s="20">
        <v>327.33999999999997</v>
      </c>
      <c r="P24" s="35">
        <f t="shared" si="5"/>
        <v>2178.9</v>
      </c>
      <c r="Q24" s="38">
        <f t="shared" si="3"/>
        <v>31.545017086845451</v>
      </c>
      <c r="R24" s="7" t="str">
        <f t="shared" si="0"/>
        <v>SIM</v>
      </c>
    </row>
    <row r="25" spans="1:18" ht="55.2" x14ac:dyDescent="0.3">
      <c r="A25" s="6" t="s">
        <v>45</v>
      </c>
      <c r="B25" s="15" t="s">
        <v>104</v>
      </c>
      <c r="C25" s="7" t="s">
        <v>30</v>
      </c>
      <c r="D25" s="24">
        <v>261.07</v>
      </c>
      <c r="E25" s="28">
        <v>7.44</v>
      </c>
      <c r="F25" s="12">
        <v>22</v>
      </c>
      <c r="G25" s="11">
        <v>9.08</v>
      </c>
      <c r="H25" s="29">
        <f t="shared" si="1"/>
        <v>2370.5156000000002</v>
      </c>
      <c r="I25" s="34">
        <v>5.1100000000000003</v>
      </c>
      <c r="J25" s="19">
        <v>22</v>
      </c>
      <c r="K25" s="18">
        <v>6.23</v>
      </c>
      <c r="L25" s="20">
        <v>5.3</v>
      </c>
      <c r="M25" s="20">
        <v>0.93</v>
      </c>
      <c r="N25" s="20">
        <v>1383.67</v>
      </c>
      <c r="O25" s="20">
        <v>242.8</v>
      </c>
      <c r="P25" s="35">
        <f t="shared" si="5"/>
        <v>1626.47</v>
      </c>
      <c r="Q25" s="38">
        <f t="shared" si="3"/>
        <v>31.372454530353437</v>
      </c>
      <c r="R25" s="7" t="str">
        <f t="shared" si="0"/>
        <v>SIM</v>
      </c>
    </row>
    <row r="26" spans="1:18" ht="27.6" x14ac:dyDescent="0.3">
      <c r="A26" s="6" t="s">
        <v>46</v>
      </c>
      <c r="B26" s="15" t="s">
        <v>107</v>
      </c>
      <c r="C26" s="7" t="s">
        <v>36</v>
      </c>
      <c r="D26" s="24">
        <v>62.15</v>
      </c>
      <c r="E26" s="28">
        <v>7.85</v>
      </c>
      <c r="F26" s="12">
        <v>22</v>
      </c>
      <c r="G26" s="11">
        <v>9.58</v>
      </c>
      <c r="H26" s="29">
        <f t="shared" si="1"/>
        <v>595.39699999999993</v>
      </c>
      <c r="I26" s="34">
        <v>5.39</v>
      </c>
      <c r="J26" s="19">
        <v>22</v>
      </c>
      <c r="K26" s="18">
        <v>6.58</v>
      </c>
      <c r="L26" s="20">
        <v>5.59</v>
      </c>
      <c r="M26" s="20">
        <v>0.99</v>
      </c>
      <c r="N26" s="20">
        <v>347.42</v>
      </c>
      <c r="O26" s="20">
        <v>61.53</v>
      </c>
      <c r="P26" s="35">
        <f t="shared" si="5"/>
        <v>408.95000000000005</v>
      </c>
      <c r="Q26" s="38">
        <f t="shared" si="3"/>
        <v>31.387500677067898</v>
      </c>
      <c r="R26" s="7" t="str">
        <f t="shared" si="0"/>
        <v>SIM</v>
      </c>
    </row>
    <row r="27" spans="1:18" ht="41.4" x14ac:dyDescent="0.3">
      <c r="A27" s="6" t="s">
        <v>47</v>
      </c>
      <c r="B27" s="15" t="s">
        <v>108</v>
      </c>
      <c r="C27" s="7" t="s">
        <v>18</v>
      </c>
      <c r="D27" s="25">
        <v>1306.32</v>
      </c>
      <c r="E27" s="28">
        <v>2.19</v>
      </c>
      <c r="F27" s="12">
        <v>22</v>
      </c>
      <c r="G27" s="11">
        <v>2.67</v>
      </c>
      <c r="H27" s="29">
        <f t="shared" si="1"/>
        <v>3487.8743999999997</v>
      </c>
      <c r="I27" s="34">
        <v>1.5</v>
      </c>
      <c r="J27" s="19">
        <v>22</v>
      </c>
      <c r="K27" s="18">
        <v>1.83</v>
      </c>
      <c r="L27" s="20">
        <v>1.56</v>
      </c>
      <c r="M27" s="20">
        <v>0.27</v>
      </c>
      <c r="N27" s="20">
        <v>2037.86</v>
      </c>
      <c r="O27" s="20">
        <v>352.71</v>
      </c>
      <c r="P27" s="35">
        <f t="shared" si="5"/>
        <v>2390.5699999999997</v>
      </c>
      <c r="Q27" s="38">
        <f t="shared" si="3"/>
        <v>31.314736218019224</v>
      </c>
      <c r="R27" s="7" t="str">
        <f t="shared" si="0"/>
        <v>SIM</v>
      </c>
    </row>
    <row r="28" spans="1:18" x14ac:dyDescent="0.3">
      <c r="A28" s="39">
        <v>5</v>
      </c>
      <c r="B28" s="40" t="s">
        <v>48</v>
      </c>
      <c r="C28" s="41"/>
      <c r="D28" s="52"/>
      <c r="E28" s="53"/>
      <c r="F28" s="54"/>
      <c r="G28" s="48"/>
      <c r="H28" s="55">
        <f>SUM(H29:H36)</f>
        <v>260291.58000000005</v>
      </c>
      <c r="I28" s="53"/>
      <c r="J28" s="54"/>
      <c r="K28" s="48"/>
      <c r="L28" s="48"/>
      <c r="M28" s="48"/>
      <c r="N28" s="48">
        <v>151839.69</v>
      </c>
      <c r="O28" s="48">
        <v>26796.59</v>
      </c>
      <c r="P28" s="55">
        <f>SUM(P29:P36)</f>
        <v>178636.28</v>
      </c>
      <c r="Q28" s="49">
        <f t="shared" si="3"/>
        <v>31.460548005971777</v>
      </c>
      <c r="R28" s="41" t="str">
        <f t="shared" si="0"/>
        <v>SIM</v>
      </c>
    </row>
    <row r="29" spans="1:18" ht="55.2" x14ac:dyDescent="0.3">
      <c r="A29" s="6" t="s">
        <v>49</v>
      </c>
      <c r="B29" s="15" t="s">
        <v>109</v>
      </c>
      <c r="C29" s="7" t="s">
        <v>20</v>
      </c>
      <c r="D29" s="24">
        <v>272</v>
      </c>
      <c r="E29" s="28">
        <v>169.49</v>
      </c>
      <c r="F29" s="12">
        <v>22</v>
      </c>
      <c r="G29" s="11">
        <v>206.78</v>
      </c>
      <c r="H29" s="29">
        <f t="shared" si="1"/>
        <v>56244.160000000003</v>
      </c>
      <c r="I29" s="34">
        <v>116.32</v>
      </c>
      <c r="J29" s="19">
        <v>22</v>
      </c>
      <c r="K29" s="18">
        <v>141.91</v>
      </c>
      <c r="L29" s="20">
        <v>120.62</v>
      </c>
      <c r="M29" s="20">
        <v>21.29</v>
      </c>
      <c r="N29" s="20">
        <v>32808.639999999999</v>
      </c>
      <c r="O29" s="20">
        <v>5790.88</v>
      </c>
      <c r="P29" s="35">
        <f t="shared" ref="P29:P36" si="6">SUM(N29,O29)</f>
        <v>38599.519999999997</v>
      </c>
      <c r="Q29" s="38">
        <f t="shared" si="3"/>
        <v>31.37070357788755</v>
      </c>
      <c r="R29" s="7" t="str">
        <f t="shared" si="0"/>
        <v>SIM</v>
      </c>
    </row>
    <row r="30" spans="1:18" ht="55.2" x14ac:dyDescent="0.3">
      <c r="A30" s="6" t="s">
        <v>50</v>
      </c>
      <c r="B30" s="15" t="s">
        <v>110</v>
      </c>
      <c r="C30" s="7" t="s">
        <v>20</v>
      </c>
      <c r="D30" s="24">
        <v>162</v>
      </c>
      <c r="E30" s="28">
        <v>314.33</v>
      </c>
      <c r="F30" s="12">
        <v>22</v>
      </c>
      <c r="G30" s="11">
        <v>383.48</v>
      </c>
      <c r="H30" s="29">
        <f t="shared" si="1"/>
        <v>62123.76</v>
      </c>
      <c r="I30" s="34">
        <v>215.72</v>
      </c>
      <c r="J30" s="19">
        <v>22</v>
      </c>
      <c r="K30" s="18">
        <v>263.18</v>
      </c>
      <c r="L30" s="20">
        <v>223.7</v>
      </c>
      <c r="M30" s="20">
        <v>39.479999999999997</v>
      </c>
      <c r="N30" s="20">
        <v>36239.4</v>
      </c>
      <c r="O30" s="20">
        <v>6395.76</v>
      </c>
      <c r="P30" s="35">
        <f t="shared" si="6"/>
        <v>42635.16</v>
      </c>
      <c r="Q30" s="38">
        <f t="shared" si="3"/>
        <v>31.371505948350915</v>
      </c>
      <c r="R30" s="7" t="str">
        <f t="shared" si="0"/>
        <v>SIM</v>
      </c>
    </row>
    <row r="31" spans="1:18" ht="55.2" x14ac:dyDescent="0.3">
      <c r="A31" s="6" t="s">
        <v>132</v>
      </c>
      <c r="B31" s="17" t="s">
        <v>133</v>
      </c>
      <c r="C31" s="7" t="s">
        <v>20</v>
      </c>
      <c r="D31" s="24">
        <v>86</v>
      </c>
      <c r="E31" s="28">
        <v>505.63</v>
      </c>
      <c r="F31" s="12">
        <v>22</v>
      </c>
      <c r="G31" s="11">
        <v>616.87</v>
      </c>
      <c r="H31" s="29">
        <f t="shared" si="1"/>
        <v>53050.82</v>
      </c>
      <c r="I31" s="34">
        <v>347.01</v>
      </c>
      <c r="J31" s="19">
        <v>22</v>
      </c>
      <c r="K31" s="18">
        <v>423.55</v>
      </c>
      <c r="L31" s="20">
        <v>358.85</v>
      </c>
      <c r="M31" s="20">
        <v>63.5</v>
      </c>
      <c r="N31" s="20">
        <v>30947.1</v>
      </c>
      <c r="O31" s="20">
        <v>5461</v>
      </c>
      <c r="P31" s="35">
        <f t="shared" si="6"/>
        <v>36408.1</v>
      </c>
      <c r="Q31" s="38">
        <f t="shared" si="3"/>
        <v>31.370606028997599</v>
      </c>
      <c r="R31" s="7" t="str">
        <f t="shared" si="0"/>
        <v>SIM</v>
      </c>
    </row>
    <row r="32" spans="1:18" ht="27.6" x14ac:dyDescent="0.3">
      <c r="A32" s="6" t="s">
        <v>51</v>
      </c>
      <c r="B32" s="15" t="s">
        <v>111</v>
      </c>
      <c r="C32" s="7" t="s">
        <v>24</v>
      </c>
      <c r="D32" s="24">
        <v>15</v>
      </c>
      <c r="E32" s="28">
        <v>2785.14</v>
      </c>
      <c r="F32" s="12">
        <v>22</v>
      </c>
      <c r="G32" s="11">
        <v>3397.87</v>
      </c>
      <c r="H32" s="29">
        <f t="shared" si="1"/>
        <v>50968.049999999996</v>
      </c>
      <c r="I32" s="34">
        <v>1911.44</v>
      </c>
      <c r="J32" s="19">
        <v>22</v>
      </c>
      <c r="K32" s="18">
        <v>2331.96</v>
      </c>
      <c r="L32" s="20">
        <v>1982.17</v>
      </c>
      <c r="M32" s="20">
        <v>349.79</v>
      </c>
      <c r="N32" s="20">
        <v>29732.55</v>
      </c>
      <c r="O32" s="20">
        <v>5246.85</v>
      </c>
      <c r="P32" s="35">
        <f t="shared" si="6"/>
        <v>34979.4</v>
      </c>
      <c r="Q32" s="38">
        <f t="shared" si="3"/>
        <v>31.371277578744312</v>
      </c>
      <c r="R32" s="7" t="str">
        <f t="shared" si="0"/>
        <v>SIM</v>
      </c>
    </row>
    <row r="33" spans="1:18" ht="27.6" x14ac:dyDescent="0.3">
      <c r="A33" s="6" t="s">
        <v>52</v>
      </c>
      <c r="B33" s="15" t="s">
        <v>112</v>
      </c>
      <c r="C33" s="7" t="s">
        <v>24</v>
      </c>
      <c r="D33" s="24">
        <v>5</v>
      </c>
      <c r="E33" s="28">
        <v>3059.5</v>
      </c>
      <c r="F33" s="12">
        <v>22</v>
      </c>
      <c r="G33" s="11">
        <v>3732.59</v>
      </c>
      <c r="H33" s="29">
        <f t="shared" si="1"/>
        <v>18662.95</v>
      </c>
      <c r="I33" s="34">
        <v>2099.73</v>
      </c>
      <c r="J33" s="19">
        <v>22</v>
      </c>
      <c r="K33" s="18">
        <v>2561.67</v>
      </c>
      <c r="L33" s="20">
        <v>2177.42</v>
      </c>
      <c r="M33" s="20">
        <v>384.25</v>
      </c>
      <c r="N33" s="20">
        <v>10887.1</v>
      </c>
      <c r="O33" s="20">
        <v>1921.25</v>
      </c>
      <c r="P33" s="35">
        <f t="shared" si="6"/>
        <v>12808.35</v>
      </c>
      <c r="Q33" s="38">
        <f t="shared" si="3"/>
        <v>31.369946466462807</v>
      </c>
      <c r="R33" s="7" t="str">
        <f t="shared" si="0"/>
        <v>SIM</v>
      </c>
    </row>
    <row r="34" spans="1:18" ht="27.6" x14ac:dyDescent="0.3">
      <c r="A34" s="6" t="s">
        <v>53</v>
      </c>
      <c r="B34" s="15" t="s">
        <v>113</v>
      </c>
      <c r="C34" s="7" t="s">
        <v>24</v>
      </c>
      <c r="D34" s="24">
        <v>3</v>
      </c>
      <c r="E34" s="28">
        <v>3282.75</v>
      </c>
      <c r="F34" s="12">
        <v>22</v>
      </c>
      <c r="G34" s="11">
        <v>4004.96</v>
      </c>
      <c r="H34" s="29">
        <f t="shared" si="1"/>
        <v>12014.880000000001</v>
      </c>
      <c r="I34" s="34">
        <v>2252.96</v>
      </c>
      <c r="J34" s="19">
        <v>22</v>
      </c>
      <c r="K34" s="18">
        <v>2748.61</v>
      </c>
      <c r="L34" s="20">
        <v>2336.3200000000002</v>
      </c>
      <c r="M34" s="20">
        <v>412.29</v>
      </c>
      <c r="N34" s="20">
        <v>7008.96</v>
      </c>
      <c r="O34" s="20">
        <v>1236.8699999999999</v>
      </c>
      <c r="P34" s="35">
        <f t="shared" si="6"/>
        <v>8245.83</v>
      </c>
      <c r="Q34" s="38">
        <f t="shared" si="3"/>
        <v>31.37017459726356</v>
      </c>
      <c r="R34" s="7" t="str">
        <f t="shared" si="0"/>
        <v>SIM</v>
      </c>
    </row>
    <row r="35" spans="1:18" ht="27.6" x14ac:dyDescent="0.3">
      <c r="A35" s="6" t="s">
        <v>54</v>
      </c>
      <c r="B35" s="15" t="s">
        <v>114</v>
      </c>
      <c r="C35" s="7" t="s">
        <v>55</v>
      </c>
      <c r="D35" s="24">
        <v>1</v>
      </c>
      <c r="E35" s="28">
        <v>1753.72</v>
      </c>
      <c r="F35" s="12">
        <v>22</v>
      </c>
      <c r="G35" s="11">
        <v>2139.54</v>
      </c>
      <c r="H35" s="29">
        <f t="shared" si="1"/>
        <v>2139.54</v>
      </c>
      <c r="I35" s="34">
        <v>1203.6199999999999</v>
      </c>
      <c r="J35" s="19">
        <v>22</v>
      </c>
      <c r="K35" s="18">
        <v>1468.42</v>
      </c>
      <c r="L35" s="20">
        <v>1248.1600000000001</v>
      </c>
      <c r="M35" s="20">
        <v>220.26</v>
      </c>
      <c r="N35" s="20">
        <v>1248.1600000000001</v>
      </c>
      <c r="O35" s="20">
        <v>220.26</v>
      </c>
      <c r="P35" s="35">
        <f t="shared" si="6"/>
        <v>1468.42</v>
      </c>
      <c r="Q35" s="38">
        <f t="shared" si="3"/>
        <v>31.369851384283493</v>
      </c>
      <c r="R35" s="7" t="str">
        <f t="shared" si="0"/>
        <v>SIM</v>
      </c>
    </row>
    <row r="36" spans="1:18" ht="27.6" x14ac:dyDescent="0.3">
      <c r="A36" s="6" t="s">
        <v>56</v>
      </c>
      <c r="B36" s="15" t="s">
        <v>115</v>
      </c>
      <c r="C36" s="7" t="s">
        <v>24</v>
      </c>
      <c r="D36" s="24">
        <v>2</v>
      </c>
      <c r="E36" s="28">
        <v>2085.0100000000002</v>
      </c>
      <c r="F36" s="12">
        <v>22</v>
      </c>
      <c r="G36" s="11">
        <v>2543.71</v>
      </c>
      <c r="H36" s="29">
        <f t="shared" si="1"/>
        <v>5087.42</v>
      </c>
      <c r="I36" s="34">
        <v>1430.94</v>
      </c>
      <c r="J36" s="19">
        <v>22</v>
      </c>
      <c r="K36" s="18">
        <v>1745.75</v>
      </c>
      <c r="L36" s="20">
        <v>1483.89</v>
      </c>
      <c r="M36" s="20">
        <v>261.86</v>
      </c>
      <c r="N36" s="20">
        <v>2967.78</v>
      </c>
      <c r="O36" s="20">
        <v>523.72</v>
      </c>
      <c r="P36" s="35">
        <f t="shared" si="6"/>
        <v>3491.5</v>
      </c>
      <c r="Q36" s="38">
        <f t="shared" si="3"/>
        <v>31.367490208175585</v>
      </c>
      <c r="R36" s="7" t="str">
        <f t="shared" si="0"/>
        <v>SIM</v>
      </c>
    </row>
    <row r="37" spans="1:18" x14ac:dyDescent="0.3">
      <c r="A37" s="39">
        <v>6</v>
      </c>
      <c r="B37" s="40" t="s">
        <v>57</v>
      </c>
      <c r="C37" s="41"/>
      <c r="D37" s="52"/>
      <c r="E37" s="53"/>
      <c r="F37" s="54"/>
      <c r="G37" s="48"/>
      <c r="H37" s="55">
        <f>SUM(H38:H43)-0.01</f>
        <v>144977.63209999999</v>
      </c>
      <c r="I37" s="53"/>
      <c r="J37" s="54"/>
      <c r="K37" s="48"/>
      <c r="L37" s="48"/>
      <c r="M37" s="48"/>
      <c r="N37" s="48">
        <v>84555.45</v>
      </c>
      <c r="O37" s="48">
        <v>14957.68</v>
      </c>
      <c r="P37" s="55">
        <f>SUM(P38:P43)-0.01</f>
        <v>99513.12000000001</v>
      </c>
      <c r="Q37" s="49">
        <f t="shared" si="3"/>
        <v>31.369928175774753</v>
      </c>
      <c r="R37" s="41" t="str">
        <f t="shared" si="0"/>
        <v>SIM</v>
      </c>
    </row>
    <row r="38" spans="1:18" ht="27.6" x14ac:dyDescent="0.3">
      <c r="A38" s="6" t="s">
        <v>58</v>
      </c>
      <c r="B38" s="15" t="s">
        <v>116</v>
      </c>
      <c r="C38" s="7" t="s">
        <v>30</v>
      </c>
      <c r="D38" s="24">
        <v>535.53</v>
      </c>
      <c r="E38" s="28">
        <v>112.5</v>
      </c>
      <c r="F38" s="12">
        <v>22</v>
      </c>
      <c r="G38" s="11">
        <v>137.25</v>
      </c>
      <c r="H38" s="29">
        <f t="shared" si="1"/>
        <v>73501.492499999993</v>
      </c>
      <c r="I38" s="34">
        <v>77.209999999999994</v>
      </c>
      <c r="J38" s="19">
        <v>22</v>
      </c>
      <c r="K38" s="18">
        <v>94.2</v>
      </c>
      <c r="L38" s="20">
        <v>80.069999999999993</v>
      </c>
      <c r="M38" s="20">
        <v>14.13</v>
      </c>
      <c r="N38" s="20">
        <v>42879.89</v>
      </c>
      <c r="O38" s="20">
        <v>7567.04</v>
      </c>
      <c r="P38" s="35">
        <f t="shared" ref="P38:P43" si="7">SUM(N38,O38)</f>
        <v>50446.93</v>
      </c>
      <c r="Q38" s="38">
        <f t="shared" si="3"/>
        <v>31.359673517526005</v>
      </c>
      <c r="R38" s="7" t="str">
        <f t="shared" si="0"/>
        <v>SIM</v>
      </c>
    </row>
    <row r="39" spans="1:18" ht="27.6" x14ac:dyDescent="0.3">
      <c r="A39" s="6" t="s">
        <v>59</v>
      </c>
      <c r="B39" s="15" t="s">
        <v>117</v>
      </c>
      <c r="C39" s="7" t="s">
        <v>30</v>
      </c>
      <c r="D39" s="24">
        <v>61.95</v>
      </c>
      <c r="E39" s="28">
        <v>105.19</v>
      </c>
      <c r="F39" s="12">
        <v>22</v>
      </c>
      <c r="G39" s="11">
        <v>128.33000000000001</v>
      </c>
      <c r="H39" s="29">
        <f t="shared" si="1"/>
        <v>7950.0435000000016</v>
      </c>
      <c r="I39" s="34">
        <v>72.91</v>
      </c>
      <c r="J39" s="19">
        <v>22</v>
      </c>
      <c r="K39" s="18">
        <v>88.95</v>
      </c>
      <c r="L39" s="20">
        <v>75.61</v>
      </c>
      <c r="M39" s="20">
        <v>13.34</v>
      </c>
      <c r="N39" s="20">
        <v>4684.04</v>
      </c>
      <c r="O39" s="20">
        <v>826.41</v>
      </c>
      <c r="P39" s="35">
        <f t="shared" si="7"/>
        <v>5510.45</v>
      </c>
      <c r="Q39" s="38">
        <f t="shared" si="3"/>
        <v>31.366114776512866</v>
      </c>
      <c r="R39" s="7" t="str">
        <f t="shared" si="0"/>
        <v>SIM</v>
      </c>
    </row>
    <row r="40" spans="1:18" ht="27.6" x14ac:dyDescent="0.3">
      <c r="A40" s="6" t="s">
        <v>60</v>
      </c>
      <c r="B40" s="15" t="s">
        <v>118</v>
      </c>
      <c r="C40" s="7" t="s">
        <v>30</v>
      </c>
      <c r="D40" s="24">
        <v>41.3</v>
      </c>
      <c r="E40" s="28">
        <v>177.53</v>
      </c>
      <c r="F40" s="12">
        <v>22</v>
      </c>
      <c r="G40" s="11">
        <v>216.59</v>
      </c>
      <c r="H40" s="29">
        <f t="shared" si="1"/>
        <v>8945.1669999999995</v>
      </c>
      <c r="I40" s="34">
        <v>121.84</v>
      </c>
      <c r="J40" s="19">
        <v>22</v>
      </c>
      <c r="K40" s="18">
        <v>148.63999999999999</v>
      </c>
      <c r="L40" s="20">
        <v>126.34</v>
      </c>
      <c r="M40" s="20">
        <v>22.3</v>
      </c>
      <c r="N40" s="20">
        <v>5217.84</v>
      </c>
      <c r="O40" s="20">
        <v>920.99</v>
      </c>
      <c r="P40" s="35">
        <f t="shared" si="7"/>
        <v>6138.83</v>
      </c>
      <c r="Q40" s="38">
        <f t="shared" si="3"/>
        <v>30.68654278432566</v>
      </c>
      <c r="R40" s="7" t="str">
        <f t="shared" si="0"/>
        <v>SIM</v>
      </c>
    </row>
    <row r="41" spans="1:18" ht="27.6" x14ac:dyDescent="0.3">
      <c r="A41" s="6" t="s">
        <v>61</v>
      </c>
      <c r="B41" s="15" t="s">
        <v>119</v>
      </c>
      <c r="C41" s="7" t="s">
        <v>30</v>
      </c>
      <c r="D41" s="24">
        <v>638.78</v>
      </c>
      <c r="E41" s="28">
        <v>29.65</v>
      </c>
      <c r="F41" s="12">
        <v>22</v>
      </c>
      <c r="G41" s="11">
        <v>36.17</v>
      </c>
      <c r="H41" s="29">
        <f t="shared" si="1"/>
        <v>23104.672600000002</v>
      </c>
      <c r="I41" s="34">
        <v>20.350000000000001</v>
      </c>
      <c r="J41" s="19">
        <v>22</v>
      </c>
      <c r="K41" s="18">
        <v>24.83</v>
      </c>
      <c r="L41" s="20">
        <v>21.11</v>
      </c>
      <c r="M41" s="20">
        <v>3.72</v>
      </c>
      <c r="N41" s="20">
        <v>13484.65</v>
      </c>
      <c r="O41" s="20">
        <v>2376.2600000000002</v>
      </c>
      <c r="P41" s="35">
        <f t="shared" si="7"/>
        <v>15860.91</v>
      </c>
      <c r="Q41" s="38">
        <f t="shared" si="3"/>
        <v>31.372661907821282</v>
      </c>
      <c r="R41" s="7" t="str">
        <f t="shared" si="0"/>
        <v>SIM</v>
      </c>
    </row>
    <row r="42" spans="1:18" ht="55.2" x14ac:dyDescent="0.3">
      <c r="A42" s="6" t="s">
        <v>62</v>
      </c>
      <c r="B42" s="15" t="s">
        <v>104</v>
      </c>
      <c r="C42" s="7" t="s">
        <v>30</v>
      </c>
      <c r="D42" s="24">
        <v>638.78</v>
      </c>
      <c r="E42" s="28">
        <v>7.44</v>
      </c>
      <c r="F42" s="12">
        <v>22</v>
      </c>
      <c r="G42" s="11">
        <v>9.08</v>
      </c>
      <c r="H42" s="29">
        <f t="shared" si="1"/>
        <v>5800.1224000000002</v>
      </c>
      <c r="I42" s="34">
        <v>5.1100000000000003</v>
      </c>
      <c r="J42" s="19">
        <v>22</v>
      </c>
      <c r="K42" s="18">
        <v>6.23</v>
      </c>
      <c r="L42" s="20">
        <v>5.3</v>
      </c>
      <c r="M42" s="20">
        <v>0.93</v>
      </c>
      <c r="N42" s="20">
        <v>3385.53</v>
      </c>
      <c r="O42" s="20">
        <v>594.07000000000005</v>
      </c>
      <c r="P42" s="35">
        <f t="shared" si="7"/>
        <v>3979.6000000000004</v>
      </c>
      <c r="Q42" s="38">
        <f t="shared" si="3"/>
        <v>31.351937875977526</v>
      </c>
      <c r="R42" s="7" t="str">
        <f t="shared" si="0"/>
        <v>SIM</v>
      </c>
    </row>
    <row r="43" spans="1:18" ht="41.4" x14ac:dyDescent="0.3">
      <c r="A43" s="6" t="s">
        <v>63</v>
      </c>
      <c r="B43" s="15" t="s">
        <v>99</v>
      </c>
      <c r="C43" s="7" t="s">
        <v>36</v>
      </c>
      <c r="D43" s="25">
        <v>8099.73</v>
      </c>
      <c r="E43" s="28">
        <v>2.6</v>
      </c>
      <c r="F43" s="12">
        <v>22</v>
      </c>
      <c r="G43" s="11">
        <v>3.17</v>
      </c>
      <c r="H43" s="29">
        <f t="shared" si="1"/>
        <v>25676.144099999998</v>
      </c>
      <c r="I43" s="34">
        <v>1.78</v>
      </c>
      <c r="J43" s="19">
        <v>22</v>
      </c>
      <c r="K43" s="18">
        <v>2.17</v>
      </c>
      <c r="L43" s="20">
        <v>1.84</v>
      </c>
      <c r="M43" s="20">
        <v>0.33</v>
      </c>
      <c r="N43" s="20">
        <v>14903.5</v>
      </c>
      <c r="O43" s="20">
        <v>2672.91</v>
      </c>
      <c r="P43" s="35">
        <f t="shared" si="7"/>
        <v>17576.41</v>
      </c>
      <c r="Q43" s="38">
        <f t="shared" si="3"/>
        <v>31.387654853628604</v>
      </c>
      <c r="R43" s="7" t="str">
        <f t="shared" si="0"/>
        <v>SIM</v>
      </c>
    </row>
    <row r="44" spans="1:18" x14ac:dyDescent="0.3">
      <c r="A44" s="39">
        <v>7</v>
      </c>
      <c r="B44" s="40" t="s">
        <v>64</v>
      </c>
      <c r="C44" s="41"/>
      <c r="D44" s="52"/>
      <c r="E44" s="53"/>
      <c r="F44" s="54"/>
      <c r="G44" s="48"/>
      <c r="H44" s="55">
        <f>SUM(H45:H48)</f>
        <v>94753.418900000004</v>
      </c>
      <c r="I44" s="53"/>
      <c r="J44" s="54"/>
      <c r="K44" s="48"/>
      <c r="L44" s="48"/>
      <c r="M44" s="48"/>
      <c r="N44" s="48">
        <v>55231.71</v>
      </c>
      <c r="O44" s="48">
        <v>9769.4500000000007</v>
      </c>
      <c r="P44" s="55">
        <f>SUM(P45:P48)</f>
        <v>65001.159999999996</v>
      </c>
      <c r="Q44" s="49">
        <f t="shared" si="3"/>
        <v>31.545757293050862</v>
      </c>
      <c r="R44" s="41" t="str">
        <f t="shared" si="0"/>
        <v>SIM</v>
      </c>
    </row>
    <row r="45" spans="1:18" ht="41.4" x14ac:dyDescent="0.3">
      <c r="A45" s="6" t="s">
        <v>65</v>
      </c>
      <c r="B45" s="15" t="s">
        <v>120</v>
      </c>
      <c r="C45" s="7" t="s">
        <v>30</v>
      </c>
      <c r="D45" s="24">
        <v>156.76</v>
      </c>
      <c r="E45" s="28">
        <v>192</v>
      </c>
      <c r="F45" s="12">
        <v>22</v>
      </c>
      <c r="G45" s="11">
        <v>234.24</v>
      </c>
      <c r="H45" s="29">
        <f t="shared" si="1"/>
        <v>36719.462399999997</v>
      </c>
      <c r="I45" s="34">
        <v>131.77000000000001</v>
      </c>
      <c r="J45" s="19">
        <v>22</v>
      </c>
      <c r="K45" s="18">
        <v>160.76</v>
      </c>
      <c r="L45" s="20">
        <v>136.65</v>
      </c>
      <c r="M45" s="20">
        <v>24.11</v>
      </c>
      <c r="N45" s="20">
        <v>21421.25</v>
      </c>
      <c r="O45" s="20">
        <v>3779.49</v>
      </c>
      <c r="P45" s="35">
        <f t="shared" ref="P45:P48" si="8">SUM(N45,O45)</f>
        <v>25200.739999999998</v>
      </c>
      <c r="Q45" s="38">
        <f t="shared" si="3"/>
        <v>31.399667943802296</v>
      </c>
      <c r="R45" s="7" t="str">
        <f t="shared" si="0"/>
        <v>SIM</v>
      </c>
    </row>
    <row r="46" spans="1:18" ht="41.4" x14ac:dyDescent="0.3">
      <c r="A46" s="6" t="s">
        <v>66</v>
      </c>
      <c r="B46" s="15" t="s">
        <v>121</v>
      </c>
      <c r="C46" s="7" t="s">
        <v>30</v>
      </c>
      <c r="D46" s="24">
        <v>235.14</v>
      </c>
      <c r="E46" s="28">
        <v>134.97999999999999</v>
      </c>
      <c r="F46" s="12">
        <v>22</v>
      </c>
      <c r="G46" s="11">
        <v>164.68</v>
      </c>
      <c r="H46" s="29">
        <f t="shared" si="1"/>
        <v>38722.855199999998</v>
      </c>
      <c r="I46" s="34">
        <v>92.64</v>
      </c>
      <c r="J46" s="19">
        <v>22</v>
      </c>
      <c r="K46" s="18">
        <v>113.02</v>
      </c>
      <c r="L46" s="20">
        <v>96.07</v>
      </c>
      <c r="M46" s="20">
        <v>16.95</v>
      </c>
      <c r="N46" s="20">
        <v>22589.9</v>
      </c>
      <c r="O46" s="20">
        <v>3985.62</v>
      </c>
      <c r="P46" s="35">
        <f t="shared" si="8"/>
        <v>26575.52</v>
      </c>
      <c r="Q46" s="38">
        <f t="shared" si="3"/>
        <v>31.369528983082279</v>
      </c>
      <c r="R46" s="7" t="str">
        <f t="shared" si="0"/>
        <v>SIM</v>
      </c>
    </row>
    <row r="47" spans="1:18" ht="55.2" x14ac:dyDescent="0.3">
      <c r="A47" s="6" t="s">
        <v>67</v>
      </c>
      <c r="B47" s="15" t="s">
        <v>122</v>
      </c>
      <c r="C47" s="7" t="s">
        <v>30</v>
      </c>
      <c r="D47" s="24">
        <v>391.9</v>
      </c>
      <c r="E47" s="28">
        <v>7.44</v>
      </c>
      <c r="F47" s="12">
        <v>22</v>
      </c>
      <c r="G47" s="11">
        <v>9.08</v>
      </c>
      <c r="H47" s="29">
        <f t="shared" si="1"/>
        <v>3558.4519999999998</v>
      </c>
      <c r="I47" s="34">
        <v>5.1100000000000003</v>
      </c>
      <c r="J47" s="19">
        <v>22</v>
      </c>
      <c r="K47" s="18">
        <v>6.23</v>
      </c>
      <c r="L47" s="20">
        <v>5.3</v>
      </c>
      <c r="M47" s="20">
        <v>0.93</v>
      </c>
      <c r="N47" s="20">
        <v>2077.0700000000002</v>
      </c>
      <c r="O47" s="20">
        <v>364.47</v>
      </c>
      <c r="P47" s="35">
        <f t="shared" si="8"/>
        <v>2441.54</v>
      </c>
      <c r="Q47" s="38">
        <f t="shared" si="3"/>
        <v>31.36993679123124</v>
      </c>
      <c r="R47" s="7" t="str">
        <f t="shared" si="0"/>
        <v>SIM</v>
      </c>
    </row>
    <row r="48" spans="1:18" ht="41.4" x14ac:dyDescent="0.3">
      <c r="A48" s="6" t="s">
        <v>68</v>
      </c>
      <c r="B48" s="15" t="s">
        <v>99</v>
      </c>
      <c r="C48" s="7" t="s">
        <v>36</v>
      </c>
      <c r="D48" s="25">
        <v>4969.29</v>
      </c>
      <c r="E48" s="28">
        <v>2.6</v>
      </c>
      <c r="F48" s="12">
        <v>22</v>
      </c>
      <c r="G48" s="11">
        <v>3.17</v>
      </c>
      <c r="H48" s="29">
        <f t="shared" si="1"/>
        <v>15752.649299999999</v>
      </c>
      <c r="I48" s="34">
        <v>1.78</v>
      </c>
      <c r="J48" s="19">
        <v>22</v>
      </c>
      <c r="K48" s="18">
        <v>2.17</v>
      </c>
      <c r="L48" s="20">
        <v>1.84</v>
      </c>
      <c r="M48" s="20">
        <v>0.33</v>
      </c>
      <c r="N48" s="20">
        <v>9143.49</v>
      </c>
      <c r="O48" s="20">
        <v>1639.87</v>
      </c>
      <c r="P48" s="35">
        <f t="shared" si="8"/>
        <v>10783.36</v>
      </c>
      <c r="Q48" s="38">
        <f t="shared" si="3"/>
        <v>31.387580891915917</v>
      </c>
      <c r="R48" s="7" t="str">
        <f t="shared" si="0"/>
        <v>SIM</v>
      </c>
    </row>
    <row r="49" spans="1:18" x14ac:dyDescent="0.3">
      <c r="A49" s="39">
        <v>8</v>
      </c>
      <c r="B49" s="40" t="s">
        <v>69</v>
      </c>
      <c r="C49" s="41"/>
      <c r="D49" s="52"/>
      <c r="E49" s="53"/>
      <c r="F49" s="54"/>
      <c r="G49" s="48"/>
      <c r="H49" s="55">
        <f>SUM(H50:H55)</f>
        <v>646644.97140000004</v>
      </c>
      <c r="I49" s="53"/>
      <c r="J49" s="54"/>
      <c r="K49" s="48"/>
      <c r="L49" s="48"/>
      <c r="M49" s="48"/>
      <c r="N49" s="48">
        <v>377193.56</v>
      </c>
      <c r="O49" s="48">
        <v>66548.639999999999</v>
      </c>
      <c r="P49" s="55">
        <f>SUM(P50:P55)</f>
        <v>443742.19999999995</v>
      </c>
      <c r="Q49" s="49">
        <f t="shared" si="3"/>
        <v>31.545736881224158</v>
      </c>
      <c r="R49" s="41" t="str">
        <f t="shared" si="0"/>
        <v>SIM</v>
      </c>
    </row>
    <row r="50" spans="1:18" x14ac:dyDescent="0.3">
      <c r="A50" s="6" t="s">
        <v>127</v>
      </c>
      <c r="B50" s="14" t="s">
        <v>128</v>
      </c>
      <c r="C50" s="7" t="s">
        <v>33</v>
      </c>
      <c r="D50" s="23">
        <v>1306.32</v>
      </c>
      <c r="E50" s="28">
        <v>8.5399999999999991</v>
      </c>
      <c r="F50" s="13">
        <v>22</v>
      </c>
      <c r="G50" s="11">
        <v>10.42</v>
      </c>
      <c r="H50" s="29">
        <f t="shared" si="1"/>
        <v>13611.854399999998</v>
      </c>
      <c r="I50" s="34">
        <v>5.86</v>
      </c>
      <c r="J50" s="21">
        <v>22</v>
      </c>
      <c r="K50" s="18">
        <v>7.15</v>
      </c>
      <c r="L50" s="20">
        <v>6.08</v>
      </c>
      <c r="M50" s="20">
        <v>1.07</v>
      </c>
      <c r="N50" s="20">
        <v>7942.43</v>
      </c>
      <c r="O50" s="20">
        <v>1397.76</v>
      </c>
      <c r="P50" s="35">
        <f t="shared" ref="P50:P55" si="9">SUM(N50,O50)</f>
        <v>9340.19</v>
      </c>
      <c r="Q50" s="38">
        <f t="shared" si="3"/>
        <v>31.37776993157641</v>
      </c>
      <c r="R50" s="7" t="str">
        <f t="shared" si="0"/>
        <v>SIM</v>
      </c>
    </row>
    <row r="51" spans="1:18" x14ac:dyDescent="0.3">
      <c r="A51" s="6" t="s">
        <v>70</v>
      </c>
      <c r="B51" s="14" t="s">
        <v>71</v>
      </c>
      <c r="C51" s="7" t="s">
        <v>18</v>
      </c>
      <c r="D51" s="25">
        <v>7366.2</v>
      </c>
      <c r="E51" s="28">
        <v>2.2599999999999998</v>
      </c>
      <c r="F51" s="12">
        <v>22</v>
      </c>
      <c r="G51" s="11">
        <v>2.76</v>
      </c>
      <c r="H51" s="29">
        <f t="shared" si="1"/>
        <v>20330.712</v>
      </c>
      <c r="I51" s="34">
        <v>1.55</v>
      </c>
      <c r="J51" s="19">
        <v>22</v>
      </c>
      <c r="K51" s="18">
        <v>1.89</v>
      </c>
      <c r="L51" s="20">
        <v>1.61</v>
      </c>
      <c r="M51" s="20">
        <v>0.28000000000000003</v>
      </c>
      <c r="N51" s="20">
        <v>11859.58</v>
      </c>
      <c r="O51" s="20">
        <v>2062.54</v>
      </c>
      <c r="P51" s="35">
        <f t="shared" si="9"/>
        <v>13922.119999999999</v>
      </c>
      <c r="Q51" s="38">
        <f t="shared" si="3"/>
        <v>31.381943080437285</v>
      </c>
      <c r="R51" s="7" t="str">
        <f t="shared" si="0"/>
        <v>SIM</v>
      </c>
    </row>
    <row r="52" spans="1:18" ht="55.2" x14ac:dyDescent="0.3">
      <c r="A52" s="6" t="s">
        <v>72</v>
      </c>
      <c r="B52" s="15" t="s">
        <v>123</v>
      </c>
      <c r="C52" s="7" t="s">
        <v>73</v>
      </c>
      <c r="D52" s="24">
        <v>109.97</v>
      </c>
      <c r="E52" s="28">
        <v>2</v>
      </c>
      <c r="F52" s="12">
        <v>22</v>
      </c>
      <c r="G52" s="11">
        <v>2.44</v>
      </c>
      <c r="H52" s="29">
        <f t="shared" si="1"/>
        <v>268.32679999999999</v>
      </c>
      <c r="I52" s="34">
        <v>1.37</v>
      </c>
      <c r="J52" s="19">
        <v>22</v>
      </c>
      <c r="K52" s="18">
        <v>1.67</v>
      </c>
      <c r="L52" s="20">
        <v>1.42</v>
      </c>
      <c r="M52" s="20">
        <v>0.25</v>
      </c>
      <c r="N52" s="20">
        <v>156.16</v>
      </c>
      <c r="O52" s="20">
        <v>27.49</v>
      </c>
      <c r="P52" s="35">
        <f t="shared" si="9"/>
        <v>183.65</v>
      </c>
      <c r="Q52" s="38">
        <f t="shared" si="3"/>
        <v>31.521729293101004</v>
      </c>
      <c r="R52" s="7" t="str">
        <f t="shared" si="0"/>
        <v>SIM</v>
      </c>
    </row>
    <row r="53" spans="1:18" ht="41.4" x14ac:dyDescent="0.3">
      <c r="A53" s="6" t="s">
        <v>74</v>
      </c>
      <c r="B53" s="15" t="s">
        <v>102</v>
      </c>
      <c r="C53" s="7" t="s">
        <v>30</v>
      </c>
      <c r="D53" s="24">
        <v>262.52999999999997</v>
      </c>
      <c r="E53" s="28">
        <v>1869.68</v>
      </c>
      <c r="F53" s="12">
        <v>22</v>
      </c>
      <c r="G53" s="11">
        <v>2281.0100000000002</v>
      </c>
      <c r="H53" s="29">
        <f t="shared" si="1"/>
        <v>598833.55530000001</v>
      </c>
      <c r="I53" s="34">
        <v>1283.1600000000001</v>
      </c>
      <c r="J53" s="19">
        <v>22</v>
      </c>
      <c r="K53" s="18">
        <v>1565.46</v>
      </c>
      <c r="L53" s="20">
        <v>1330.64</v>
      </c>
      <c r="M53" s="20">
        <v>234.82</v>
      </c>
      <c r="N53" s="20">
        <v>349332.92</v>
      </c>
      <c r="O53" s="20">
        <v>61647.29</v>
      </c>
      <c r="P53" s="35">
        <f t="shared" si="9"/>
        <v>410980.20999999996</v>
      </c>
      <c r="Q53" s="38">
        <f t="shared" si="3"/>
        <v>31.557339781192184</v>
      </c>
      <c r="R53" s="7" t="str">
        <f t="shared" si="0"/>
        <v>SIM</v>
      </c>
    </row>
    <row r="54" spans="1:18" ht="27.6" x14ac:dyDescent="0.3">
      <c r="A54" s="6" t="s">
        <v>75</v>
      </c>
      <c r="B54" s="15" t="s">
        <v>101</v>
      </c>
      <c r="C54" s="7" t="s">
        <v>30</v>
      </c>
      <c r="D54" s="24">
        <v>262.52999999999997</v>
      </c>
      <c r="E54" s="28">
        <v>9.52</v>
      </c>
      <c r="F54" s="12">
        <v>22</v>
      </c>
      <c r="G54" s="11">
        <v>11.61</v>
      </c>
      <c r="H54" s="29">
        <f t="shared" si="1"/>
        <v>3047.9732999999997</v>
      </c>
      <c r="I54" s="34">
        <v>6.53</v>
      </c>
      <c r="J54" s="19">
        <v>22</v>
      </c>
      <c r="K54" s="18">
        <v>7.97</v>
      </c>
      <c r="L54" s="20">
        <v>6.77</v>
      </c>
      <c r="M54" s="20">
        <v>1.2</v>
      </c>
      <c r="N54" s="20">
        <v>1777.33</v>
      </c>
      <c r="O54" s="20">
        <v>315.02999999999997</v>
      </c>
      <c r="P54" s="35">
        <f t="shared" si="9"/>
        <v>2092.3599999999997</v>
      </c>
      <c r="Q54" s="38">
        <f t="shared" si="3"/>
        <v>31.369876259838247</v>
      </c>
      <c r="R54" s="7" t="str">
        <f t="shared" si="0"/>
        <v>SIM</v>
      </c>
    </row>
    <row r="55" spans="1:18" ht="41.4" x14ac:dyDescent="0.3">
      <c r="A55" s="6" t="s">
        <v>76</v>
      </c>
      <c r="B55" s="15" t="s">
        <v>99</v>
      </c>
      <c r="C55" s="7" t="s">
        <v>36</v>
      </c>
      <c r="D55" s="25">
        <v>3328.88</v>
      </c>
      <c r="E55" s="28">
        <v>2.6</v>
      </c>
      <c r="F55" s="12">
        <v>22</v>
      </c>
      <c r="G55" s="11">
        <v>3.17</v>
      </c>
      <c r="H55" s="29">
        <f t="shared" si="1"/>
        <v>10552.5496</v>
      </c>
      <c r="I55" s="34">
        <v>1.78</v>
      </c>
      <c r="J55" s="19">
        <v>22</v>
      </c>
      <c r="K55" s="18">
        <v>2.17</v>
      </c>
      <c r="L55" s="20">
        <v>1.84</v>
      </c>
      <c r="M55" s="20">
        <v>0.33</v>
      </c>
      <c r="N55" s="20">
        <v>6125.14</v>
      </c>
      <c r="O55" s="20">
        <v>1098.53</v>
      </c>
      <c r="P55" s="35">
        <f t="shared" si="9"/>
        <v>7223.67</v>
      </c>
      <c r="Q55" s="38">
        <f t="shared" si="3"/>
        <v>31.352417030687246</v>
      </c>
      <c r="R55" s="7" t="str">
        <f t="shared" si="0"/>
        <v>SIM</v>
      </c>
    </row>
    <row r="56" spans="1:18" x14ac:dyDescent="0.3">
      <c r="A56" s="39">
        <v>9</v>
      </c>
      <c r="B56" s="40" t="s">
        <v>77</v>
      </c>
      <c r="C56" s="41"/>
      <c r="D56" s="52"/>
      <c r="E56" s="53"/>
      <c r="F56" s="54"/>
      <c r="G56" s="48"/>
      <c r="H56" s="55">
        <f>SUM(H57)</f>
        <v>35848.201099999998</v>
      </c>
      <c r="I56" s="53"/>
      <c r="J56" s="54"/>
      <c r="K56" s="48"/>
      <c r="L56" s="48"/>
      <c r="M56" s="48"/>
      <c r="N56" s="48">
        <v>20933.7</v>
      </c>
      <c r="O56" s="48">
        <v>3692.39</v>
      </c>
      <c r="P56" s="55">
        <f>SUM(P57)</f>
        <v>24626.09</v>
      </c>
      <c r="Q56" s="49">
        <f t="shared" si="3"/>
        <v>31.545737534368001</v>
      </c>
      <c r="R56" s="41" t="str">
        <f t="shared" si="0"/>
        <v>SIM</v>
      </c>
    </row>
    <row r="57" spans="1:18" ht="27.6" x14ac:dyDescent="0.3">
      <c r="A57" s="6" t="s">
        <v>78</v>
      </c>
      <c r="B57" s="15" t="s">
        <v>100</v>
      </c>
      <c r="C57" s="7" t="s">
        <v>20</v>
      </c>
      <c r="D57" s="24">
        <v>762.89</v>
      </c>
      <c r="E57" s="28">
        <v>38.520000000000003</v>
      </c>
      <c r="F57" s="12">
        <v>22</v>
      </c>
      <c r="G57" s="11">
        <v>46.99</v>
      </c>
      <c r="H57" s="29">
        <f t="shared" si="1"/>
        <v>35848.201099999998</v>
      </c>
      <c r="I57" s="34">
        <v>26.46</v>
      </c>
      <c r="J57" s="19">
        <v>22</v>
      </c>
      <c r="K57" s="18">
        <v>32.28</v>
      </c>
      <c r="L57" s="20">
        <v>27.44</v>
      </c>
      <c r="M57" s="20">
        <v>4.84</v>
      </c>
      <c r="N57" s="20">
        <v>20933.7</v>
      </c>
      <c r="O57" s="20">
        <v>3692.39</v>
      </c>
      <c r="P57" s="35">
        <f>SUM(N57,O57)</f>
        <v>24626.09</v>
      </c>
      <c r="Q57" s="38">
        <f t="shared" si="3"/>
        <v>31.304530647703821</v>
      </c>
      <c r="R57" s="7" t="str">
        <f t="shared" si="0"/>
        <v>SIM</v>
      </c>
    </row>
    <row r="58" spans="1:18" x14ac:dyDescent="0.3">
      <c r="A58" s="39">
        <v>10</v>
      </c>
      <c r="B58" s="40" t="s">
        <v>79</v>
      </c>
      <c r="C58" s="41"/>
      <c r="D58" s="52"/>
      <c r="E58" s="53"/>
      <c r="F58" s="54"/>
      <c r="G58" s="48"/>
      <c r="H58" s="55">
        <f>SUM(H59:H63)</f>
        <v>19416.896800000002</v>
      </c>
      <c r="I58" s="53"/>
      <c r="J58" s="54"/>
      <c r="K58" s="48"/>
      <c r="L58" s="48"/>
      <c r="M58" s="48"/>
      <c r="N58" s="48">
        <v>11382.92</v>
      </c>
      <c r="O58" s="48">
        <v>2010.63</v>
      </c>
      <c r="P58" s="55">
        <f>SUM(P59:P63)</f>
        <v>13393.550000000001</v>
      </c>
      <c r="Q58" s="49">
        <f t="shared" si="3"/>
        <v>31.304530647703821</v>
      </c>
      <c r="R58" s="41" t="str">
        <f t="shared" si="0"/>
        <v>SIM</v>
      </c>
    </row>
    <row r="59" spans="1:18" ht="41.4" x14ac:dyDescent="0.3">
      <c r="A59" s="6" t="s">
        <v>80</v>
      </c>
      <c r="B59" s="15" t="s">
        <v>98</v>
      </c>
      <c r="C59" s="7" t="s">
        <v>20</v>
      </c>
      <c r="D59" s="24">
        <v>879.45</v>
      </c>
      <c r="E59" s="28">
        <v>6.28</v>
      </c>
      <c r="F59" s="12">
        <v>22</v>
      </c>
      <c r="G59" s="11">
        <v>7.66</v>
      </c>
      <c r="H59" s="29">
        <f t="shared" si="1"/>
        <v>6736.5870000000004</v>
      </c>
      <c r="I59" s="34">
        <v>4.3099999999999996</v>
      </c>
      <c r="J59" s="19">
        <v>22</v>
      </c>
      <c r="K59" s="18">
        <v>5.26</v>
      </c>
      <c r="L59" s="20">
        <v>4.47</v>
      </c>
      <c r="M59" s="20">
        <v>0.79</v>
      </c>
      <c r="N59" s="20">
        <v>3931.14</v>
      </c>
      <c r="O59" s="20">
        <v>694.77</v>
      </c>
      <c r="P59" s="35">
        <f t="shared" ref="P59:P63" si="10">SUM(N59,O59)</f>
        <v>4625.91</v>
      </c>
      <c r="Q59" s="38">
        <f t="shared" si="3"/>
        <v>31.021160909708296</v>
      </c>
      <c r="R59" s="7" t="str">
        <f t="shared" si="0"/>
        <v>SIM</v>
      </c>
    </row>
    <row r="60" spans="1:18" ht="41.4" x14ac:dyDescent="0.3">
      <c r="A60" s="6" t="s">
        <v>81</v>
      </c>
      <c r="B60" s="15" t="s">
        <v>97</v>
      </c>
      <c r="C60" s="7" t="s">
        <v>20</v>
      </c>
      <c r="D60" s="24">
        <v>719.03</v>
      </c>
      <c r="E60" s="28">
        <v>6.28</v>
      </c>
      <c r="F60" s="12">
        <v>22</v>
      </c>
      <c r="G60" s="11">
        <v>7.66</v>
      </c>
      <c r="H60" s="29">
        <f t="shared" si="1"/>
        <v>5507.7698</v>
      </c>
      <c r="I60" s="34">
        <v>4.3099999999999996</v>
      </c>
      <c r="J60" s="19">
        <v>22</v>
      </c>
      <c r="K60" s="18">
        <v>5.26</v>
      </c>
      <c r="L60" s="20">
        <v>4.47</v>
      </c>
      <c r="M60" s="20">
        <v>0.79</v>
      </c>
      <c r="N60" s="20">
        <v>3214.06</v>
      </c>
      <c r="O60" s="20">
        <v>568.04</v>
      </c>
      <c r="P60" s="35">
        <f t="shared" si="10"/>
        <v>3782.1</v>
      </c>
      <c r="Q60" s="38">
        <f t="shared" si="3"/>
        <v>31.331548156358707</v>
      </c>
      <c r="R60" s="7" t="str">
        <f t="shared" si="0"/>
        <v>SIM</v>
      </c>
    </row>
    <row r="61" spans="1:18" ht="41.4" x14ac:dyDescent="0.3">
      <c r="A61" s="6" t="s">
        <v>82</v>
      </c>
      <c r="B61" s="15" t="s">
        <v>96</v>
      </c>
      <c r="C61" s="7" t="s">
        <v>24</v>
      </c>
      <c r="D61" s="24">
        <v>8</v>
      </c>
      <c r="E61" s="28">
        <v>459.91</v>
      </c>
      <c r="F61" s="12">
        <v>22</v>
      </c>
      <c r="G61" s="11">
        <v>561.09</v>
      </c>
      <c r="H61" s="29">
        <f t="shared" si="1"/>
        <v>4488.72</v>
      </c>
      <c r="I61" s="34">
        <v>322.08999999999997</v>
      </c>
      <c r="J61" s="19">
        <v>22</v>
      </c>
      <c r="K61" s="18">
        <v>392.95</v>
      </c>
      <c r="L61" s="20">
        <v>334.01</v>
      </c>
      <c r="M61" s="20">
        <v>58.94</v>
      </c>
      <c r="N61" s="20">
        <v>2672.08</v>
      </c>
      <c r="O61" s="20">
        <v>471.52</v>
      </c>
      <c r="P61" s="35">
        <f t="shared" si="10"/>
        <v>3143.6</v>
      </c>
      <c r="Q61" s="38">
        <f t="shared" si="3"/>
        <v>31.331552745722963</v>
      </c>
      <c r="R61" s="7" t="str">
        <f t="shared" si="0"/>
        <v>SIM</v>
      </c>
    </row>
    <row r="62" spans="1:18" ht="41.4" x14ac:dyDescent="0.3">
      <c r="A62" s="6" t="s">
        <v>83</v>
      </c>
      <c r="B62" s="15" t="s">
        <v>95</v>
      </c>
      <c r="C62" s="7" t="s">
        <v>24</v>
      </c>
      <c r="D62" s="24">
        <v>2</v>
      </c>
      <c r="E62" s="28">
        <v>557.39</v>
      </c>
      <c r="F62" s="12">
        <v>22</v>
      </c>
      <c r="G62" s="11">
        <v>680.02</v>
      </c>
      <c r="H62" s="29">
        <f t="shared" si="1"/>
        <v>1360.04</v>
      </c>
      <c r="I62" s="34">
        <v>382.56</v>
      </c>
      <c r="J62" s="19">
        <v>22</v>
      </c>
      <c r="K62" s="18">
        <v>466.72</v>
      </c>
      <c r="L62" s="20">
        <v>396.71</v>
      </c>
      <c r="M62" s="20">
        <v>70.010000000000005</v>
      </c>
      <c r="N62" s="20">
        <v>793.42</v>
      </c>
      <c r="O62" s="20">
        <v>140.02000000000001</v>
      </c>
      <c r="P62" s="35">
        <f t="shared" si="10"/>
        <v>933.43999999999994</v>
      </c>
      <c r="Q62" s="38">
        <f t="shared" si="3"/>
        <v>29.966672013402491</v>
      </c>
      <c r="R62" s="7" t="str">
        <f t="shared" si="0"/>
        <v>SIM</v>
      </c>
    </row>
    <row r="63" spans="1:18" ht="41.4" x14ac:dyDescent="0.3">
      <c r="A63" s="6" t="s">
        <v>84</v>
      </c>
      <c r="B63" s="15" t="s">
        <v>94</v>
      </c>
      <c r="C63" s="7" t="s">
        <v>24</v>
      </c>
      <c r="D63" s="24">
        <v>2</v>
      </c>
      <c r="E63" s="28">
        <v>542.53</v>
      </c>
      <c r="F63" s="12">
        <v>22</v>
      </c>
      <c r="G63" s="11">
        <v>661.89</v>
      </c>
      <c r="H63" s="29">
        <f t="shared" si="1"/>
        <v>1323.78</v>
      </c>
      <c r="I63" s="34">
        <v>372.34</v>
      </c>
      <c r="J63" s="19">
        <v>22</v>
      </c>
      <c r="K63" s="18">
        <v>454.25</v>
      </c>
      <c r="L63" s="20">
        <v>386.11</v>
      </c>
      <c r="M63" s="20">
        <v>68.14</v>
      </c>
      <c r="N63" s="20">
        <v>772.22</v>
      </c>
      <c r="O63" s="20">
        <v>136.28</v>
      </c>
      <c r="P63" s="35">
        <f t="shared" si="10"/>
        <v>908.5</v>
      </c>
      <c r="Q63" s="38">
        <f t="shared" si="3"/>
        <v>31.366724508102706</v>
      </c>
      <c r="R63" s="7" t="str">
        <f t="shared" si="0"/>
        <v>SIM</v>
      </c>
    </row>
    <row r="64" spans="1:18" ht="15" thickBot="1" x14ac:dyDescent="0.35">
      <c r="E64" s="62" t="s">
        <v>134</v>
      </c>
      <c r="F64" s="63"/>
      <c r="G64" s="63"/>
      <c r="H64" s="30">
        <f>SUM(H3,H9,H11,H16,H28,H37,H44,H49,H56,H58)</f>
        <v>1301198.8713</v>
      </c>
      <c r="I64" s="60" t="s">
        <v>135</v>
      </c>
      <c r="J64" s="61"/>
      <c r="K64" s="61"/>
      <c r="L64" s="36"/>
      <c r="M64" s="36"/>
      <c r="N64" s="36"/>
      <c r="O64" s="36"/>
      <c r="P64" s="37">
        <f>SUM(P3,P9,P11,P16,P28,P37,P44,P49,P56,P58)+0.01</f>
        <v>892999.99999999988</v>
      </c>
      <c r="Q64" s="51">
        <f t="shared" si="3"/>
        <v>31.370771578358941</v>
      </c>
      <c r="R64" s="7" t="str">
        <f t="shared" si="0"/>
        <v>SIM</v>
      </c>
    </row>
  </sheetData>
  <mergeCells count="4">
    <mergeCell ref="E1:H1"/>
    <mergeCell ref="I64:K64"/>
    <mergeCell ref="E64:G64"/>
    <mergeCell ref="I1:P1"/>
  </mergeCells>
  <pageMargins left="0.74803149606299213" right="0.74803149606299213" top="0.98425196850393704" bottom="0.98425196850393704" header="0.51181102362204722" footer="0.51181102362204722"/>
  <pageSetup paperSize="9" scale="61" fitToHeight="3"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Análise Exequibilidade</vt:lpstr>
    </vt:vector>
  </TitlesOfParts>
  <Company>Prefeitura de Herval d'Oeste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Análise exequibilidade Proposta PE 012-2026.xlsx</dc:title>
  <dc:subject>Exequibilidade Obra</dc:subject>
  <dc:creator>Rubens Antônio Correia</dc:creator>
  <cp:lastModifiedBy>Rubens  Antônio Correia</cp:lastModifiedBy>
  <cp:lastPrinted>2026-03-09T19:09:46Z</cp:lastPrinted>
  <dcterms:created xsi:type="dcterms:W3CDTF">2026-03-06T12:08:40Z</dcterms:created>
  <dcterms:modified xsi:type="dcterms:W3CDTF">2026-03-09T19:09:49Z</dcterms:modified>
  <cp:category>Licitações Públicas</cp:category>
</cp:coreProperties>
</file>