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LICITAÇÃO\LIMPEZA Especializada\"/>
    </mc:Choice>
  </mc:AlternateContent>
  <bookViews>
    <workbookView xWindow="0" yWindow="0" windowWidth="28800" windowHeight="12210" activeTab="2"/>
  </bookViews>
  <sheets>
    <sheet name="Custo por trabalhador" sheetId="2" r:id="rId1"/>
    <sheet name="Planilha de Custos 1" sheetId="3" r:id="rId2"/>
    <sheet name="Planilha de Custos 2" sheetId="4" r:id="rId3"/>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60" i="4" l="1"/>
  <c r="D144" i="4"/>
  <c r="C120" i="4"/>
  <c r="D102" i="4"/>
  <c r="D86" i="4"/>
  <c r="C72" i="4"/>
  <c r="C60" i="4"/>
  <c r="D47" i="4"/>
  <c r="C30" i="4"/>
  <c r="C15" i="4"/>
  <c r="C152" i="4"/>
  <c r="E143" i="4"/>
  <c r="E144" i="4" s="1"/>
  <c r="D143" i="4"/>
  <c r="C158" i="4" s="1"/>
  <c r="C143" i="4"/>
  <c r="C101" i="4"/>
  <c r="E100" i="4"/>
  <c r="D100" i="4"/>
  <c r="E99" i="4"/>
  <c r="D99" i="4"/>
  <c r="E98" i="4"/>
  <c r="D98" i="4"/>
  <c r="E97" i="4"/>
  <c r="D97" i="4"/>
  <c r="C85" i="4"/>
  <c r="E84" i="4"/>
  <c r="E81" i="4"/>
  <c r="D81" i="4"/>
  <c r="E80" i="4"/>
  <c r="D80" i="4"/>
  <c r="E79" i="4"/>
  <c r="D79" i="4"/>
  <c r="D70" i="4"/>
  <c r="C70" i="4"/>
  <c r="C59" i="4"/>
  <c r="C61" i="4" s="1"/>
  <c r="C46" i="4"/>
  <c r="E45" i="4"/>
  <c r="D45" i="4"/>
  <c r="E44" i="4"/>
  <c r="E41" i="4"/>
  <c r="D41" i="4"/>
  <c r="E40" i="4"/>
  <c r="D40" i="4"/>
  <c r="E39" i="4"/>
  <c r="D39" i="4"/>
  <c r="E38" i="4"/>
  <c r="D27" i="4"/>
  <c r="D28" i="4" s="1"/>
  <c r="C27" i="4"/>
  <c r="D14" i="4"/>
  <c r="E96" i="4" s="1"/>
  <c r="C14" i="4"/>
  <c r="D84" i="4" s="1"/>
  <c r="C162" i="3"/>
  <c r="C161" i="3"/>
  <c r="E143" i="3"/>
  <c r="C160" i="3"/>
  <c r="C159" i="3"/>
  <c r="D159" i="3"/>
  <c r="D160" i="3" s="1"/>
  <c r="D158" i="3"/>
  <c r="C158" i="3"/>
  <c r="E144" i="3"/>
  <c r="D145" i="3" s="1"/>
  <c r="D143" i="3"/>
  <c r="D144" i="3"/>
  <c r="C143" i="3"/>
  <c r="D145" i="4" l="1"/>
  <c r="D146" i="4" s="1"/>
  <c r="D29" i="4"/>
  <c r="D152" i="4"/>
  <c r="E82" i="4"/>
  <c r="E85" i="4" s="1"/>
  <c r="D95" i="4"/>
  <c r="C28" i="4"/>
  <c r="C29" i="4" s="1"/>
  <c r="D158" i="4"/>
  <c r="D42" i="4"/>
  <c r="D43" i="4"/>
  <c r="D83" i="4"/>
  <c r="E95" i="4"/>
  <c r="E101" i="4" s="1"/>
  <c r="D82" i="4"/>
  <c r="D85" i="4" s="1"/>
  <c r="E42" i="4"/>
  <c r="E46" i="4" s="1"/>
  <c r="D15" i="4"/>
  <c r="E43" i="4"/>
  <c r="E83" i="4"/>
  <c r="D96" i="4"/>
  <c r="D38" i="4"/>
  <c r="D44" i="4"/>
  <c r="D146" i="3"/>
  <c r="C101" i="3"/>
  <c r="D82" i="3"/>
  <c r="C85" i="3"/>
  <c r="C46" i="3"/>
  <c r="D14" i="3"/>
  <c r="E45" i="3" s="1"/>
  <c r="C59" i="3"/>
  <c r="C14" i="3"/>
  <c r="C27" i="3" s="1"/>
  <c r="C31" i="4" l="1"/>
  <c r="C32" i="4" s="1"/>
  <c r="C68" i="4"/>
  <c r="D154" i="4"/>
  <c r="E86" i="4"/>
  <c r="E47" i="4"/>
  <c r="D69" i="4"/>
  <c r="C154" i="4"/>
  <c r="D87" i="4"/>
  <c r="D88" i="4" s="1"/>
  <c r="D46" i="4"/>
  <c r="D101" i="4"/>
  <c r="D68" i="4"/>
  <c r="D71" i="4" s="1"/>
  <c r="D30" i="4"/>
  <c r="D117" i="4"/>
  <c r="D119" i="4" s="1"/>
  <c r="D120" i="4" s="1"/>
  <c r="D155" i="4"/>
  <c r="E102" i="4"/>
  <c r="C16" i="4"/>
  <c r="C17" i="4" s="1"/>
  <c r="D84" i="3"/>
  <c r="D83" i="3"/>
  <c r="E98" i="3"/>
  <c r="E79" i="3"/>
  <c r="E97" i="3"/>
  <c r="E80" i="3"/>
  <c r="C70" i="3"/>
  <c r="D70" i="3"/>
  <c r="C60" i="3"/>
  <c r="C61" i="3" s="1"/>
  <c r="E99" i="3"/>
  <c r="E100" i="3"/>
  <c r="D152" i="3"/>
  <c r="D95" i="3"/>
  <c r="D96" i="3"/>
  <c r="E81" i="3"/>
  <c r="D97" i="3"/>
  <c r="E82" i="3"/>
  <c r="D98" i="3"/>
  <c r="E83" i="3"/>
  <c r="D99" i="3"/>
  <c r="C152" i="3"/>
  <c r="D79" i="3"/>
  <c r="E84" i="3"/>
  <c r="D100" i="3"/>
  <c r="D80" i="3"/>
  <c r="E95" i="3"/>
  <c r="D81" i="3"/>
  <c r="E96" i="3"/>
  <c r="D42" i="3"/>
  <c r="C15" i="3"/>
  <c r="E38" i="3"/>
  <c r="E39" i="3"/>
  <c r="D27" i="3"/>
  <c r="D28" i="3" s="1"/>
  <c r="D15" i="3"/>
  <c r="C28" i="3"/>
  <c r="C29" i="3" s="1"/>
  <c r="C30" i="3" s="1"/>
  <c r="D44" i="3"/>
  <c r="D45" i="3"/>
  <c r="E40" i="3"/>
  <c r="E41" i="3"/>
  <c r="D38" i="3"/>
  <c r="E42" i="3"/>
  <c r="D39" i="3"/>
  <c r="E43" i="3"/>
  <c r="D40" i="3"/>
  <c r="E44" i="3"/>
  <c r="D41" i="3"/>
  <c r="D43" i="3"/>
  <c r="C324" i="2"/>
  <c r="C323" i="2"/>
  <c r="C322" i="2"/>
  <c r="C321" i="2"/>
  <c r="C320" i="2"/>
  <c r="C319" i="2"/>
  <c r="C294" i="2"/>
  <c r="C293" i="2"/>
  <c r="C292" i="2"/>
  <c r="C291" i="2"/>
  <c r="C290" i="2"/>
  <c r="D72" i="4" l="1"/>
  <c r="D153" i="4"/>
  <c r="D157" i="4" s="1"/>
  <c r="D159" i="4" s="1"/>
  <c r="D160" i="4" s="1"/>
  <c r="D48" i="4"/>
  <c r="D49" i="4" s="1"/>
  <c r="C69" i="4"/>
  <c r="D103" i="4"/>
  <c r="D104" i="4" s="1"/>
  <c r="C155" i="4"/>
  <c r="C117" i="4"/>
  <c r="C119" i="4" s="1"/>
  <c r="C121" i="4" s="1"/>
  <c r="C122" i="4" s="1"/>
  <c r="C71" i="4"/>
  <c r="E101" i="3"/>
  <c r="D101" i="3"/>
  <c r="E85" i="3"/>
  <c r="E86" i="3" s="1"/>
  <c r="C16" i="3"/>
  <c r="C17" i="3" s="1"/>
  <c r="C155" i="3"/>
  <c r="D154" i="3"/>
  <c r="D155" i="3"/>
  <c r="C68" i="3"/>
  <c r="D85" i="3"/>
  <c r="D86" i="3" s="1"/>
  <c r="D87" i="3" s="1"/>
  <c r="D88" i="3" s="1"/>
  <c r="E46" i="3"/>
  <c r="D29" i="3"/>
  <c r="D46" i="3"/>
  <c r="C14" i="2"/>
  <c r="C73" i="4" l="1"/>
  <c r="C74" i="4" s="1"/>
  <c r="C153" i="4"/>
  <c r="C157" i="4" s="1"/>
  <c r="C159" i="4" s="1"/>
  <c r="C161" i="4" s="1"/>
  <c r="C162" i="4" s="1"/>
  <c r="D102" i="3"/>
  <c r="C117" i="3"/>
  <c r="C119" i="3" s="1"/>
  <c r="C120" i="3" s="1"/>
  <c r="E102" i="3"/>
  <c r="D117" i="3"/>
  <c r="D119" i="3" s="1"/>
  <c r="D120" i="3" s="1"/>
  <c r="D47" i="3"/>
  <c r="C69" i="3"/>
  <c r="C71" i="3" s="1"/>
  <c r="E47" i="3"/>
  <c r="D69" i="3"/>
  <c r="C154" i="3"/>
  <c r="D30" i="3"/>
  <c r="C31" i="3" s="1"/>
  <c r="C32" i="3" s="1"/>
  <c r="D68" i="3"/>
  <c r="C206" i="2"/>
  <c r="C207" i="2" s="1"/>
  <c r="C208" i="2" s="1"/>
  <c r="C209" i="2" s="1"/>
  <c r="C210" i="2" s="1"/>
  <c r="B197" i="2"/>
  <c r="B198" i="2" s="1"/>
  <c r="B199" i="2" s="1"/>
  <c r="B200" i="2" s="1"/>
  <c r="B201" i="2" s="1"/>
  <c r="B168" i="2"/>
  <c r="B169" i="2" s="1"/>
  <c r="B170" i="2" s="1"/>
  <c r="B171" i="2" s="1"/>
  <c r="B172" i="2" s="1"/>
  <c r="D43" i="2"/>
  <c r="C30" i="2"/>
  <c r="C31" i="2" s="1"/>
  <c r="C32" i="2" s="1"/>
  <c r="C33" i="2" s="1"/>
  <c r="C34" i="2" s="1"/>
  <c r="C121" i="3" l="1"/>
  <c r="C122" i="3" s="1"/>
  <c r="D103" i="3"/>
  <c r="D104" i="3" s="1"/>
  <c r="C153" i="3"/>
  <c r="C157" i="3" s="1"/>
  <c r="C72" i="3"/>
  <c r="D48" i="3"/>
  <c r="D49" i="3" s="1"/>
  <c r="D71" i="3"/>
  <c r="C135" i="2"/>
  <c r="D153" i="3" l="1"/>
  <c r="D157" i="3" s="1"/>
  <c r="D72" i="3"/>
  <c r="C73" i="3"/>
  <c r="C74" i="3" s="1"/>
  <c r="D34" i="2"/>
  <c r="D33" i="2"/>
  <c r="D32" i="2"/>
  <c r="D31" i="2"/>
  <c r="D30" i="2"/>
  <c r="D29" i="2"/>
  <c r="B270" i="2" l="1"/>
  <c r="B269" i="2"/>
  <c r="C505" i="2"/>
  <c r="C506" i="2"/>
  <c r="C507" i="2"/>
  <c r="C508" i="2"/>
  <c r="C509" i="2"/>
  <c r="B505" i="2"/>
  <c r="B506" i="2"/>
  <c r="B507" i="2"/>
  <c r="B508" i="2"/>
  <c r="B509" i="2"/>
  <c r="B504" i="2"/>
  <c r="C504" i="2"/>
  <c r="D504" i="2" l="1"/>
  <c r="D506" i="2"/>
  <c r="C533" i="2"/>
  <c r="C534" i="2" s="1"/>
  <c r="C521" i="2"/>
  <c r="C522" i="2"/>
  <c r="C523" i="2"/>
  <c r="C524" i="2"/>
  <c r="C525" i="2"/>
  <c r="C520" i="2"/>
  <c r="B22" i="2" l="1"/>
  <c r="D22" i="2" s="1"/>
  <c r="D46" i="2"/>
  <c r="D47" i="2"/>
  <c r="C74" i="2" l="1"/>
  <c r="C76" i="2"/>
  <c r="C75" i="2"/>
  <c r="B131" i="2"/>
  <c r="C410" i="2" l="1"/>
  <c r="C411" i="2" s="1"/>
  <c r="C412" i="2" s="1"/>
  <c r="C413" i="2" s="1"/>
  <c r="C414" i="2" s="1"/>
  <c r="D509" i="2"/>
  <c r="D505" i="2"/>
  <c r="C431" i="2"/>
  <c r="C432" i="2" s="1"/>
  <c r="C354" i="2"/>
  <c r="C353" i="2"/>
  <c r="C352" i="2"/>
  <c r="C351" i="2"/>
  <c r="C350" i="2"/>
  <c r="C349" i="2"/>
  <c r="C281" i="2"/>
  <c r="C282" i="2" s="1"/>
  <c r="C283" i="2" s="1"/>
  <c r="C284" i="2" s="1"/>
  <c r="C285" i="2" s="1"/>
  <c r="C333" i="2"/>
  <c r="C301" i="2"/>
  <c r="E250" i="2"/>
  <c r="D250" i="2"/>
  <c r="E249" i="2"/>
  <c r="D249" i="2"/>
  <c r="E248" i="2"/>
  <c r="D248" i="2"/>
  <c r="E247" i="2"/>
  <c r="D247" i="2"/>
  <c r="E246" i="2"/>
  <c r="D246" i="2"/>
  <c r="E245" i="2"/>
  <c r="D245" i="2"/>
  <c r="C201" i="2"/>
  <c r="C200" i="2"/>
  <c r="C199" i="2"/>
  <c r="C198" i="2"/>
  <c r="C197" i="2"/>
  <c r="C196" i="2"/>
  <c r="D196" i="2" s="1"/>
  <c r="B205" i="2" s="1"/>
  <c r="D205" i="2" s="1"/>
  <c r="C214" i="2" s="1"/>
  <c r="B181" i="2"/>
  <c r="E181" i="2" s="1"/>
  <c r="C190" i="2" s="1"/>
  <c r="B180" i="2"/>
  <c r="E180" i="2" s="1"/>
  <c r="C189" i="2" s="1"/>
  <c r="B179" i="2"/>
  <c r="E179" i="2" s="1"/>
  <c r="C188" i="2" s="1"/>
  <c r="B178" i="2"/>
  <c r="E178" i="2" s="1"/>
  <c r="C187" i="2" s="1"/>
  <c r="B177" i="2"/>
  <c r="E177" i="2" s="1"/>
  <c r="C186" i="2" s="1"/>
  <c r="B176" i="2"/>
  <c r="E176" i="2" s="1"/>
  <c r="C185" i="2" s="1"/>
  <c r="E167" i="2"/>
  <c r="B185" i="2" s="1"/>
  <c r="C168" i="2"/>
  <c r="C169" i="2" s="1"/>
  <c r="C170" i="2" s="1"/>
  <c r="C171" i="2" s="1"/>
  <c r="C172" i="2" s="1"/>
  <c r="C145" i="2"/>
  <c r="C146" i="2"/>
  <c r="C147" i="2"/>
  <c r="C148" i="2"/>
  <c r="C149" i="2"/>
  <c r="C144" i="2"/>
  <c r="C136" i="2"/>
  <c r="C137" i="2"/>
  <c r="C138" i="2"/>
  <c r="C139" i="2"/>
  <c r="C140" i="2"/>
  <c r="D508" i="2" l="1"/>
  <c r="D507" i="2"/>
  <c r="C300" i="2"/>
  <c r="E168" i="2"/>
  <c r="B186" i="2" s="1"/>
  <c r="D186" i="2" s="1"/>
  <c r="B246" i="2" s="1"/>
  <c r="C299" i="2"/>
  <c r="D185" i="2"/>
  <c r="B245" i="2" s="1"/>
  <c r="C328" i="2"/>
  <c r="C329" i="2"/>
  <c r="C298" i="2"/>
  <c r="C330" i="2"/>
  <c r="C303" i="2"/>
  <c r="C331" i="2"/>
  <c r="C302" i="2"/>
  <c r="C332" i="2"/>
  <c r="D201" i="2"/>
  <c r="D199" i="2"/>
  <c r="D197" i="2"/>
  <c r="B214" i="2"/>
  <c r="D214" i="2" s="1"/>
  <c r="C245" i="2" s="1"/>
  <c r="D198" i="2"/>
  <c r="C85" i="2"/>
  <c r="C86" i="2"/>
  <c r="C87" i="2"/>
  <c r="C88" i="2"/>
  <c r="C89" i="2"/>
  <c r="C84" i="2"/>
  <c r="D103" i="2"/>
  <c r="D104" i="2"/>
  <c r="D105" i="2"/>
  <c r="D106" i="2"/>
  <c r="D107" i="2"/>
  <c r="D102" i="2"/>
  <c r="C103" i="2"/>
  <c r="C104" i="2"/>
  <c r="C105" i="2"/>
  <c r="C106" i="2"/>
  <c r="C107" i="2"/>
  <c r="C102" i="2"/>
  <c r="C94" i="2"/>
  <c r="C95" i="2"/>
  <c r="C96" i="2"/>
  <c r="C97" i="2"/>
  <c r="C98" i="2"/>
  <c r="C93" i="2"/>
  <c r="F72" i="2"/>
  <c r="F73" i="2"/>
  <c r="F74" i="2"/>
  <c r="F75" i="2"/>
  <c r="F76" i="2"/>
  <c r="F71" i="2"/>
  <c r="B76" i="2"/>
  <c r="B75" i="2"/>
  <c r="B74" i="2"/>
  <c r="B73" i="2"/>
  <c r="B72" i="2"/>
  <c r="B71" i="2"/>
  <c r="C47" i="2"/>
  <c r="C46" i="2"/>
  <c r="C43" i="2"/>
  <c r="C42" i="2"/>
  <c r="B21" i="2"/>
  <c r="D21" i="2" s="1"/>
  <c r="D71" i="2"/>
  <c r="F245" i="2" l="1"/>
  <c r="D256" i="2" s="1"/>
  <c r="C73" i="2"/>
  <c r="C72" i="2"/>
  <c r="C71" i="2"/>
  <c r="G71" i="2" s="1"/>
  <c r="D76" i="2"/>
  <c r="B46" i="2"/>
  <c r="E46" i="2" s="1"/>
  <c r="C51" i="2" s="1"/>
  <c r="D73" i="2"/>
  <c r="D74" i="2"/>
  <c r="G74" i="2" s="1"/>
  <c r="B47" i="2"/>
  <c r="E47" i="2" s="1"/>
  <c r="C52" i="2" s="1"/>
  <c r="D200" i="2"/>
  <c r="B216" i="2"/>
  <c r="B207" i="2"/>
  <c r="D207" i="2" s="1"/>
  <c r="C216" i="2" s="1"/>
  <c r="B219" i="2"/>
  <c r="B210" i="2"/>
  <c r="D210" i="2" s="1"/>
  <c r="C219" i="2" s="1"/>
  <c r="B206" i="2"/>
  <c r="D206" i="2" s="1"/>
  <c r="C215" i="2" s="1"/>
  <c r="B215" i="2"/>
  <c r="B217" i="2"/>
  <c r="B208" i="2"/>
  <c r="D208" i="2" s="1"/>
  <c r="C217" i="2" s="1"/>
  <c r="E169" i="2"/>
  <c r="B187" i="2" s="1"/>
  <c r="D187" i="2" s="1"/>
  <c r="B247" i="2" s="1"/>
  <c r="G385" i="2"/>
  <c r="D401" i="2" s="1"/>
  <c r="E385" i="2"/>
  <c r="C401" i="2" s="1"/>
  <c r="F384" i="2"/>
  <c r="G384" i="2" s="1"/>
  <c r="D400" i="2" s="1"/>
  <c r="E384" i="2"/>
  <c r="B400" i="2" s="1"/>
  <c r="F383" i="2"/>
  <c r="G383" i="2" s="1"/>
  <c r="D399" i="2" s="1"/>
  <c r="E383" i="2"/>
  <c r="C399" i="2" s="1"/>
  <c r="G382" i="2"/>
  <c r="D398" i="2" s="1"/>
  <c r="E382" i="2"/>
  <c r="B398" i="2" s="1"/>
  <c r="G381" i="2"/>
  <c r="D397" i="2" s="1"/>
  <c r="E381" i="2"/>
  <c r="C397" i="2" s="1"/>
  <c r="G380" i="2"/>
  <c r="D396" i="2" s="1"/>
  <c r="E380" i="2"/>
  <c r="B396" i="2" s="1"/>
  <c r="F379" i="2"/>
  <c r="G379" i="2" s="1"/>
  <c r="D395" i="2" s="1"/>
  <c r="E379" i="2"/>
  <c r="B395" i="2" s="1"/>
  <c r="G378" i="2"/>
  <c r="D394" i="2" s="1"/>
  <c r="E378" i="2"/>
  <c r="C394" i="2" s="1"/>
  <c r="F377" i="2"/>
  <c r="G377" i="2" s="1"/>
  <c r="D393" i="2" s="1"/>
  <c r="E377" i="2"/>
  <c r="C393" i="2" s="1"/>
  <c r="F376" i="2"/>
  <c r="G376" i="2" s="1"/>
  <c r="D392" i="2" s="1"/>
  <c r="E376" i="2"/>
  <c r="G375" i="2"/>
  <c r="D391" i="2" s="1"/>
  <c r="E375" i="2"/>
  <c r="B391" i="2" s="1"/>
  <c r="F374" i="2"/>
  <c r="G374" i="2" s="1"/>
  <c r="D390" i="2" s="1"/>
  <c r="E374" i="2"/>
  <c r="C390" i="2" s="1"/>
  <c r="B273" i="2"/>
  <c r="B540" i="2" l="1"/>
  <c r="D72" i="2"/>
  <c r="B42" i="2"/>
  <c r="E42" i="2" s="1"/>
  <c r="B51" i="2" s="1"/>
  <c r="D51" i="2" s="1"/>
  <c r="E72" i="2" s="1"/>
  <c r="D215" i="2"/>
  <c r="C246" i="2" s="1"/>
  <c r="F246" i="2" s="1"/>
  <c r="D257" i="2" s="1"/>
  <c r="B84" i="2"/>
  <c r="D84" i="2" s="1"/>
  <c r="B340" i="2" s="1"/>
  <c r="G76" i="2"/>
  <c r="D216" i="2"/>
  <c r="C247" i="2" s="1"/>
  <c r="F247" i="2" s="1"/>
  <c r="D258" i="2" s="1"/>
  <c r="B93" i="2"/>
  <c r="D93" i="2" s="1"/>
  <c r="C111" i="2" s="1"/>
  <c r="B102" i="2"/>
  <c r="E102" i="2" s="1"/>
  <c r="D340" i="2" s="1"/>
  <c r="D217" i="2"/>
  <c r="C248" i="2" s="1"/>
  <c r="B43" i="2"/>
  <c r="E43" i="2" s="1"/>
  <c r="B52" i="2" s="1"/>
  <c r="D52" i="2" s="1"/>
  <c r="E75" i="2" s="1"/>
  <c r="D75" i="2"/>
  <c r="D219" i="2"/>
  <c r="C250" i="2" s="1"/>
  <c r="B218" i="2"/>
  <c r="B209" i="2"/>
  <c r="D209" i="2" s="1"/>
  <c r="C218" i="2" s="1"/>
  <c r="E170" i="2"/>
  <c r="B188" i="2" s="1"/>
  <c r="D188" i="2" s="1"/>
  <c r="B248" i="2" s="1"/>
  <c r="B87" i="2"/>
  <c r="D87" i="2" s="1"/>
  <c r="B105" i="2"/>
  <c r="E105" i="2" s="1"/>
  <c r="B96" i="2"/>
  <c r="D96" i="2" s="1"/>
  <c r="B393" i="2"/>
  <c r="B401" i="2"/>
  <c r="B390" i="2"/>
  <c r="C398" i="2"/>
  <c r="B399" i="2"/>
  <c r="B394" i="2"/>
  <c r="C396" i="2"/>
  <c r="B397" i="2"/>
  <c r="B392" i="2"/>
  <c r="C392" i="2"/>
  <c r="D402" i="2"/>
  <c r="C395" i="2"/>
  <c r="C391" i="2"/>
  <c r="C400" i="2"/>
  <c r="B98" i="2" l="1"/>
  <c r="D98" i="2" s="1"/>
  <c r="C116" i="2" s="1"/>
  <c r="G72" i="2"/>
  <c r="C540" i="2" s="1"/>
  <c r="G75" i="2"/>
  <c r="B97" i="2" s="1"/>
  <c r="D97" i="2" s="1"/>
  <c r="C115" i="2" s="1"/>
  <c r="C340" i="2"/>
  <c r="E340" i="2" s="1"/>
  <c r="B349" i="2" s="1"/>
  <c r="D349" i="2" s="1"/>
  <c r="D360" i="2" s="1"/>
  <c r="B111" i="2"/>
  <c r="D111" i="2"/>
  <c r="G73" i="2"/>
  <c r="B107" i="2"/>
  <c r="E107" i="2" s="1"/>
  <c r="D116" i="2" s="1"/>
  <c r="F248" i="2"/>
  <c r="D259" i="2" s="1"/>
  <c r="B89" i="2"/>
  <c r="D89" i="2" s="1"/>
  <c r="B116" i="2" s="1"/>
  <c r="C423" i="2"/>
  <c r="C420" i="2"/>
  <c r="D218" i="2"/>
  <c r="C249" i="2" s="1"/>
  <c r="E171" i="2"/>
  <c r="B189" i="2" s="1"/>
  <c r="D189" i="2" s="1"/>
  <c r="B249" i="2" s="1"/>
  <c r="E172" i="2"/>
  <c r="B190" i="2" s="1"/>
  <c r="D190" i="2" s="1"/>
  <c r="B250" i="2" s="1"/>
  <c r="F250" i="2" s="1"/>
  <c r="D261" i="2" s="1"/>
  <c r="C343" i="2"/>
  <c r="C114" i="2"/>
  <c r="B343" i="2"/>
  <c r="B114" i="2"/>
  <c r="D114" i="2"/>
  <c r="D343" i="2"/>
  <c r="B402" i="2"/>
  <c r="C402" i="2"/>
  <c r="C345" i="2" l="1"/>
  <c r="B106" i="2"/>
  <c r="E106" i="2" s="1"/>
  <c r="D344" i="2" s="1"/>
  <c r="B94" i="2"/>
  <c r="D94" i="2" s="1"/>
  <c r="C341" i="2" s="1"/>
  <c r="B103" i="2"/>
  <c r="E103" i="2" s="1"/>
  <c r="D112" i="2" s="1"/>
  <c r="B85" i="2"/>
  <c r="D85" i="2" s="1"/>
  <c r="B112" i="2" s="1"/>
  <c r="B88" i="2"/>
  <c r="D88" i="2" s="1"/>
  <c r="B115" i="2" s="1"/>
  <c r="D345" i="2"/>
  <c r="E111" i="2"/>
  <c r="B144" i="2" s="1"/>
  <c r="D144" i="2" s="1"/>
  <c r="B104" i="2"/>
  <c r="E104" i="2" s="1"/>
  <c r="B95" i="2"/>
  <c r="D95" i="2" s="1"/>
  <c r="B86" i="2"/>
  <c r="D86" i="2" s="1"/>
  <c r="D540" i="2"/>
  <c r="F249" i="2"/>
  <c r="D260" i="2" s="1"/>
  <c r="E116" i="2"/>
  <c r="B140" i="2" s="1"/>
  <c r="D140" i="2" s="1"/>
  <c r="B158" i="2" s="1"/>
  <c r="E114" i="2"/>
  <c r="B345" i="2"/>
  <c r="E343" i="2"/>
  <c r="B352" i="2" s="1"/>
  <c r="D352" i="2" s="1"/>
  <c r="D363" i="2" s="1"/>
  <c r="C344" i="2"/>
  <c r="C419" i="2"/>
  <c r="C422" i="2"/>
  <c r="C418" i="2"/>
  <c r="C421" i="2"/>
  <c r="D341" i="2" l="1"/>
  <c r="D115" i="2"/>
  <c r="E115" i="2" s="1"/>
  <c r="B260" i="2" s="1"/>
  <c r="C112" i="2"/>
  <c r="E112" i="2" s="1"/>
  <c r="B136" i="2" s="1"/>
  <c r="D136" i="2" s="1"/>
  <c r="B154" i="2" s="1"/>
  <c r="B341" i="2"/>
  <c r="E341" i="2" s="1"/>
  <c r="B350" i="2" s="1"/>
  <c r="D350" i="2" s="1"/>
  <c r="D361" i="2" s="1"/>
  <c r="B344" i="2"/>
  <c r="E344" i="2" s="1"/>
  <c r="B353" i="2" s="1"/>
  <c r="D353" i="2" s="1"/>
  <c r="D364" i="2" s="1"/>
  <c r="E345" i="2"/>
  <c r="B354" i="2" s="1"/>
  <c r="D354" i="2" s="1"/>
  <c r="D365" i="2" s="1"/>
  <c r="B256" i="2"/>
  <c r="B135" i="2"/>
  <c r="D135" i="2" s="1"/>
  <c r="B153" i="2" s="1"/>
  <c r="B113" i="2"/>
  <c r="B342" i="2"/>
  <c r="C113" i="2"/>
  <c r="C342" i="2"/>
  <c r="D113" i="2"/>
  <c r="D342" i="2"/>
  <c r="B261" i="2"/>
  <c r="B149" i="2"/>
  <c r="D149" i="2" s="1"/>
  <c r="B324" i="2" s="1"/>
  <c r="D324" i="2" s="1"/>
  <c r="B289" i="2"/>
  <c r="D289" i="2" s="1"/>
  <c r="B319" i="2"/>
  <c r="D319" i="2" s="1"/>
  <c r="C153" i="2"/>
  <c r="B259" i="2"/>
  <c r="B147" i="2"/>
  <c r="D147" i="2" s="1"/>
  <c r="B138" i="2"/>
  <c r="D138" i="2" s="1"/>
  <c r="B156" i="2" s="1"/>
  <c r="B139" i="2" l="1"/>
  <c r="D139" i="2" s="1"/>
  <c r="B157" i="2" s="1"/>
  <c r="B148" i="2"/>
  <c r="D148" i="2" s="1"/>
  <c r="B293" i="2" s="1"/>
  <c r="D293" i="2" s="1"/>
  <c r="D153" i="2"/>
  <c r="C256" i="2" s="1"/>
  <c r="E256" i="2" s="1"/>
  <c r="B310" i="2" s="1"/>
  <c r="D310" i="2" s="1"/>
  <c r="B328" i="2" s="1"/>
  <c r="D328" i="2" s="1"/>
  <c r="C360" i="2" s="1"/>
  <c r="E342" i="2"/>
  <c r="B351" i="2" s="1"/>
  <c r="D351" i="2" s="1"/>
  <c r="D362" i="2" s="1"/>
  <c r="E113" i="2"/>
  <c r="C158" i="2"/>
  <c r="D158" i="2" s="1"/>
  <c r="C261" i="2" s="1"/>
  <c r="E261" i="2" s="1"/>
  <c r="B294" i="2"/>
  <c r="D294" i="2" s="1"/>
  <c r="B145" i="2"/>
  <c r="D145" i="2" s="1"/>
  <c r="B290" i="2" s="1"/>
  <c r="D290" i="2" s="1"/>
  <c r="B257" i="2"/>
  <c r="B322" i="2"/>
  <c r="D322" i="2" s="1"/>
  <c r="B292" i="2"/>
  <c r="D292" i="2" s="1"/>
  <c r="C156" i="2"/>
  <c r="D156" i="2" s="1"/>
  <c r="C259" i="2" s="1"/>
  <c r="E259" i="2" s="1"/>
  <c r="B323" i="2" l="1"/>
  <c r="D323" i="2" s="1"/>
  <c r="C157" i="2"/>
  <c r="D157" i="2" s="1"/>
  <c r="C260" i="2" s="1"/>
  <c r="E260" i="2" s="1"/>
  <c r="B314" i="2" s="1"/>
  <c r="D314" i="2" s="1"/>
  <c r="B315" i="2"/>
  <c r="D315" i="2" s="1"/>
  <c r="B333" i="2" s="1"/>
  <c r="D333" i="2" s="1"/>
  <c r="C365" i="2" s="1"/>
  <c r="B541" i="2"/>
  <c r="B285" i="2"/>
  <c r="D285" i="2" s="1"/>
  <c r="B303" i="2" s="1"/>
  <c r="D303" i="2" s="1"/>
  <c r="B365" i="2" s="1"/>
  <c r="B280" i="2"/>
  <c r="D280" i="2" s="1"/>
  <c r="B298" i="2" s="1"/>
  <c r="D298" i="2" s="1"/>
  <c r="B360" i="2" s="1"/>
  <c r="E360" i="2" s="1"/>
  <c r="B137" i="2"/>
  <c r="D137" i="2" s="1"/>
  <c r="B155" i="2" s="1"/>
  <c r="B146" i="2"/>
  <c r="D146" i="2" s="1"/>
  <c r="B258" i="2"/>
  <c r="C154" i="2"/>
  <c r="D154" i="2" s="1"/>
  <c r="C257" i="2" s="1"/>
  <c r="E257" i="2" s="1"/>
  <c r="B320" i="2"/>
  <c r="D320" i="2" s="1"/>
  <c r="B313" i="2"/>
  <c r="D313" i="2" s="1"/>
  <c r="B331" i="2" s="1"/>
  <c r="D331" i="2" s="1"/>
  <c r="C363" i="2" s="1"/>
  <c r="B283" i="2"/>
  <c r="D283" i="2" s="1"/>
  <c r="B301" i="2" s="1"/>
  <c r="D301" i="2" s="1"/>
  <c r="B363" i="2" s="1"/>
  <c r="B332" i="2" l="1"/>
  <c r="D332" i="2" s="1"/>
  <c r="C364" i="2" s="1"/>
  <c r="B284" i="2"/>
  <c r="D284" i="2" s="1"/>
  <c r="B302" i="2" s="1"/>
  <c r="D302" i="2" s="1"/>
  <c r="B364" i="2" s="1"/>
  <c r="E365" i="2"/>
  <c r="B414" i="2" s="1"/>
  <c r="D414" i="2" s="1"/>
  <c r="B423" i="2" s="1"/>
  <c r="D423" i="2" s="1"/>
  <c r="E423" i="2" s="1"/>
  <c r="B449" i="2" s="1"/>
  <c r="D449" i="2" s="1"/>
  <c r="B321" i="2"/>
  <c r="D321" i="2" s="1"/>
  <c r="B291" i="2"/>
  <c r="D291" i="2" s="1"/>
  <c r="C155" i="2"/>
  <c r="D155" i="2" s="1"/>
  <c r="C258" i="2" s="1"/>
  <c r="E258" i="2" s="1"/>
  <c r="B409" i="2"/>
  <c r="D409" i="2" s="1"/>
  <c r="B418" i="2" s="1"/>
  <c r="D418" i="2" s="1"/>
  <c r="E418" i="2" s="1"/>
  <c r="B444" i="2" s="1"/>
  <c r="B311" i="2"/>
  <c r="D311" i="2" s="1"/>
  <c r="B329" i="2" s="1"/>
  <c r="D329" i="2" s="1"/>
  <c r="C361" i="2" s="1"/>
  <c r="E364" i="2"/>
  <c r="C541" i="2"/>
  <c r="B281" i="2"/>
  <c r="D281" i="2" s="1"/>
  <c r="B299" i="2" s="1"/>
  <c r="D299" i="2" s="1"/>
  <c r="B361" i="2" s="1"/>
  <c r="B542" i="2"/>
  <c r="B430" i="2"/>
  <c r="D430" i="2" s="1"/>
  <c r="B436" i="2" s="1"/>
  <c r="D436" i="2" s="1"/>
  <c r="C444" i="2" s="1"/>
  <c r="E363" i="2"/>
  <c r="D541" i="2" l="1"/>
  <c r="B282" i="2"/>
  <c r="D282" i="2" s="1"/>
  <c r="B300" i="2" s="1"/>
  <c r="D300" i="2" s="1"/>
  <c r="B362" i="2" s="1"/>
  <c r="B312" i="2"/>
  <c r="D312" i="2" s="1"/>
  <c r="B330" i="2" s="1"/>
  <c r="D330" i="2" s="1"/>
  <c r="C362" i="2" s="1"/>
  <c r="B413" i="2"/>
  <c r="D413" i="2" s="1"/>
  <c r="B422" i="2" s="1"/>
  <c r="D422" i="2" s="1"/>
  <c r="E422" i="2" s="1"/>
  <c r="B448" i="2" s="1"/>
  <c r="D448" i="2" s="1"/>
  <c r="B525" i="2"/>
  <c r="D525" i="2" s="1"/>
  <c r="B534" i="2" s="1"/>
  <c r="D534" i="2" s="1"/>
  <c r="D546" i="2" s="1"/>
  <c r="D444" i="2"/>
  <c r="E361" i="2"/>
  <c r="B431" i="2" s="1"/>
  <c r="D431" i="2" s="1"/>
  <c r="B437" i="2" s="1"/>
  <c r="D437" i="2" s="1"/>
  <c r="C445" i="2" s="1"/>
  <c r="B412" i="2"/>
  <c r="D412" i="2" s="1"/>
  <c r="B421" i="2" s="1"/>
  <c r="D421" i="2" s="1"/>
  <c r="E421" i="2" s="1"/>
  <c r="B447" i="2" s="1"/>
  <c r="D447" i="2" s="1"/>
  <c r="B543" i="2" l="1"/>
  <c r="C542" i="2"/>
  <c r="E362" i="2"/>
  <c r="B523" i="2"/>
  <c r="D523" i="2" s="1"/>
  <c r="B532" i="2" s="1"/>
  <c r="D532" i="2" s="1"/>
  <c r="B546" i="2" s="1"/>
  <c r="B410" i="2"/>
  <c r="D410" i="2" s="1"/>
  <c r="B419" i="2" s="1"/>
  <c r="D419" i="2" s="1"/>
  <c r="E419" i="2" s="1"/>
  <c r="B445" i="2" s="1"/>
  <c r="D445" i="2" s="1"/>
  <c r="B520" i="2"/>
  <c r="D520" i="2" s="1"/>
  <c r="B545" i="2" s="1"/>
  <c r="B524" i="2"/>
  <c r="D524" i="2" s="1"/>
  <c r="B533" i="2" s="1"/>
  <c r="D533" i="2" s="1"/>
  <c r="C546" i="2" s="1"/>
  <c r="B544" i="2"/>
  <c r="B547" i="2" l="1"/>
  <c r="B548" i="2" s="1"/>
  <c r="D542" i="2"/>
  <c r="B411" i="2"/>
  <c r="D411" i="2" s="1"/>
  <c r="B420" i="2" s="1"/>
  <c r="D420" i="2" s="1"/>
  <c r="E420" i="2" s="1"/>
  <c r="B446" i="2" s="1"/>
  <c r="B432" i="2"/>
  <c r="D432" i="2" s="1"/>
  <c r="B438" i="2" s="1"/>
  <c r="D438" i="2" s="1"/>
  <c r="C446" i="2" s="1"/>
  <c r="B521" i="2"/>
  <c r="D521" i="2" s="1"/>
  <c r="C545" i="2" s="1"/>
  <c r="C543" i="2"/>
  <c r="C544" i="2"/>
  <c r="D446" i="2" l="1"/>
  <c r="C547" i="2"/>
  <c r="C548" i="2" s="1"/>
  <c r="D543" i="2" l="1"/>
  <c r="D544" i="2" l="1"/>
  <c r="B522" i="2"/>
  <c r="D522" i="2" s="1"/>
  <c r="D545" i="2" s="1"/>
  <c r="D547" i="2" l="1"/>
  <c r="D548" i="2" s="1"/>
</calcChain>
</file>

<file path=xl/comments1.xml><?xml version="1.0" encoding="utf-8"?>
<comments xmlns="http://schemas.openxmlformats.org/spreadsheetml/2006/main">
  <authors>
    <author>Scheyla Cristina de Souza Belmiro do Amaral</author>
  </authors>
  <commentList>
    <comment ref="C21" authorId="0" shapeId="0">
      <text>
        <r>
          <rPr>
            <sz val="9"/>
            <color indexed="81"/>
            <rFont val="Segoe UI"/>
            <family val="2"/>
          </rPr>
          <t>Percentual conforme definido em CCT, se houver gratificação de função.</t>
        </r>
        <r>
          <rPr>
            <sz val="9"/>
            <color indexed="81"/>
            <rFont val="Segoe UI"/>
            <charset val="1"/>
          </rPr>
          <t xml:space="preserve">
</t>
        </r>
      </text>
    </comment>
    <comment ref="C29" authorId="0" shapeId="0">
      <text>
        <r>
          <rPr>
            <sz val="9"/>
            <color indexed="81"/>
            <rFont val="Segoe UI"/>
            <family val="2"/>
          </rPr>
          <t>Percentual conforme definido em CCT, quando houver adicional de periculosidade ou insalubridade.</t>
        </r>
      </text>
    </comment>
    <comment ref="C42" authorId="0" shapeId="0">
      <text>
        <r>
          <rPr>
            <sz val="9"/>
            <color indexed="81"/>
            <rFont val="Segoe UI"/>
            <family val="2"/>
          </rPr>
          <t xml:space="preserve">Considera hora noturna de 22h às 5h do dia seguinte, portanto 7 horas noturnas de uma jornada de 12h. </t>
        </r>
      </text>
    </comment>
    <comment ref="C46" authorId="0" shapeId="0">
      <text>
        <r>
          <rPr>
            <sz val="9"/>
            <color indexed="81"/>
            <rFont val="Segoe UI"/>
            <family val="2"/>
          </rPr>
          <t xml:space="preserve">A título de pagamento adicional computa-se o pagamento de 7min e 30 s a cada hora noturna, por 7 horas, totalizando 52min e 30 s, que significa 1 hora da jornada de 12h.
</t>
        </r>
      </text>
    </comment>
    <comment ref="D46" authorId="0" shapeId="0">
      <text>
        <r>
          <rPr>
            <sz val="9"/>
            <color indexed="81"/>
            <rFont val="Segoe UI"/>
            <family val="2"/>
          </rPr>
          <t>Por tratar-se de hora considerada a mais, calcula-se pagamento de 100% da hora, acrescida do respectivo adicional noturno.</t>
        </r>
      </text>
    </comment>
    <comment ref="A49" authorId="0" shapeId="0">
      <text>
        <r>
          <rPr>
            <sz val="9"/>
            <color indexed="81"/>
            <rFont val="Segoe UI"/>
            <family val="2"/>
          </rPr>
          <t>Tabela resumo da totalização do Adicional noturno.
Automatizada, desde que não haja alterações de fórmulas ou estrutura da planilha.</t>
        </r>
      </text>
    </comment>
    <comment ref="A69" authorId="0" shapeId="0">
      <text>
        <r>
          <rPr>
            <sz val="9"/>
            <color indexed="81"/>
            <rFont val="Segoe UI"/>
            <family val="2"/>
          </rPr>
          <t xml:space="preserve">Automatizada, desde que não haja alterações de fórmulas ou estrutura da planilha.
</t>
        </r>
      </text>
    </comment>
    <comment ref="C83" authorId="0" shapeId="0">
      <text>
        <r>
          <rPr>
            <sz val="9"/>
            <color indexed="81"/>
            <rFont val="Segoe UI"/>
            <family val="2"/>
          </rPr>
          <t>Por tratar-se de planilha mensal será contabilizado 1/12 avos do custo.</t>
        </r>
      </text>
    </comment>
    <comment ref="A91" authorId="0" shapeId="0">
      <text>
        <r>
          <rPr>
            <sz val="9"/>
            <color indexed="81"/>
            <rFont val="Segoe UI"/>
            <family val="2"/>
          </rPr>
          <t xml:space="preserve">Observações importantes: 
1ª - Levando em consideração a vigência contratual prevista no art. 57 da Lei nº 8.666, de 23 de junho de 1993, a referida rubrica tem como principal objetivo suprir a necessidade no final do contrato de 12 meses o pagamento ao direito às férias remuneradas, na forma prevista na Consolidação das Leis do Trabalho. Esta rubrica, quando da prorrogação contratual, torna-se objeto de custo não renovável. 
2ª - Deve ser ponderado pelo gestor no momento da composição de custos, a necessidade ou não da inclusão dessa rubrica, observada nesses casos sempre a duração do contrato. Caso seja firmado contrato com duração superior a 12 meses, sugere-se a exclusão dessa rubrica.
</t>
        </r>
      </text>
    </comment>
    <comment ref="C102" authorId="0" shapeId="0">
      <text>
        <r>
          <rPr>
            <sz val="9"/>
            <color indexed="81"/>
            <rFont val="Segoe UI"/>
            <family val="2"/>
          </rPr>
          <t xml:space="preserve">Corresponde ao previsto na Constituição. Adicional de 1/3 a mais do salário normal.
</t>
        </r>
      </text>
    </comment>
    <comment ref="A109" authorId="0" shapeId="0">
      <text>
        <r>
          <rPr>
            <sz val="9"/>
            <color indexed="81"/>
            <rFont val="Segoe UI"/>
            <family val="2"/>
          </rPr>
          <t xml:space="preserve">Apenas totaliza a previsão mensal de custos com 13° Salário, Férias e Adicional de Férias.
</t>
        </r>
      </text>
    </comment>
    <comment ref="B125" authorId="0" shapeId="0">
      <text>
        <r>
          <rPr>
            <sz val="9"/>
            <color indexed="81"/>
            <rFont val="Segoe UI"/>
            <family val="2"/>
          </rPr>
          <t xml:space="preserve">Informar o percentual adequado à categoria profissional a ser contratada para a prestação do serviço.
</t>
        </r>
      </text>
    </comment>
    <comment ref="C135" authorId="0" shapeId="0">
      <text>
        <r>
          <rPr>
            <sz val="9"/>
            <color indexed="81"/>
            <rFont val="Segoe UI"/>
            <family val="2"/>
          </rPr>
          <t xml:space="preserve">Corresponde ao somatório dos encargos para financiamento da seguridade social.
O percentual será alterado quando do preenchimento da alíquota do SAT/GIIL-RAT
</t>
        </r>
      </text>
    </comment>
    <comment ref="C144" authorId="0" shapeId="0">
      <text>
        <r>
          <rPr>
            <sz val="9"/>
            <color indexed="81"/>
            <rFont val="Segoe UI"/>
            <family val="2"/>
          </rPr>
          <t xml:space="preserve">Alíquota mensal de depósito à título de FGTS, conforme Lei n° 8.036, de 1990.
</t>
        </r>
      </text>
    </comment>
    <comment ref="A151" authorId="0" shapeId="0">
      <text>
        <r>
          <rPr>
            <sz val="9"/>
            <color indexed="81"/>
            <rFont val="Segoe UI"/>
            <family val="2"/>
          </rPr>
          <t xml:space="preserve">Totalização dos Encargos. Automatizada, desde que não haja alteração nas fórmulas e estrutura da planilha.
</t>
        </r>
      </text>
    </comment>
    <comment ref="B166" authorId="0" shapeId="0">
      <text>
        <r>
          <rPr>
            <b/>
            <sz val="9"/>
            <color indexed="81"/>
            <rFont val="Segoe UI"/>
            <family val="2"/>
          </rPr>
          <t xml:space="preserve"> </t>
        </r>
        <r>
          <rPr>
            <sz val="9"/>
            <color indexed="81"/>
            <rFont val="Segoe UI"/>
            <family val="2"/>
          </rPr>
          <t xml:space="preserve">Valor da tarifa de transporte público praticada no município de prestação do serviço.
</t>
        </r>
      </text>
    </comment>
    <comment ref="D167" authorId="0" shapeId="0">
      <text>
        <r>
          <rPr>
            <sz val="9"/>
            <color indexed="81"/>
            <rFont val="Segoe UI"/>
            <family val="2"/>
          </rPr>
          <t xml:space="preserve">Apenas sugerido, depende de disposições constantes na CCT.
</t>
        </r>
      </text>
    </comment>
    <comment ref="C175" authorId="0" shapeId="0">
      <text>
        <r>
          <rPr>
            <b/>
            <sz val="9"/>
            <color indexed="81"/>
            <rFont val="Segoe UI"/>
            <family val="2"/>
          </rPr>
          <t xml:space="preserve">Exemplificativo... </t>
        </r>
        <r>
          <rPr>
            <sz val="9"/>
            <color indexed="81"/>
            <rFont val="Segoe UI"/>
            <family val="2"/>
          </rPr>
          <t xml:space="preserve">O desconto poderá ser proporcional, conforme disposto no art. 10 do Decreto n° 95.247, de 1987.
O órgão contratante deverá apreciar o comportamento das empresas prestadoras de serviço e ajustar, conforme necessidade.
</t>
        </r>
      </text>
    </comment>
    <comment ref="B195" authorId="0" shapeId="0">
      <text>
        <r>
          <rPr>
            <sz val="9"/>
            <color indexed="81"/>
            <rFont val="Segoe UI"/>
            <family val="2"/>
          </rPr>
          <t xml:space="preserve">Conforme estabelecido em Convenção Coletiva de Trabalho
</t>
        </r>
      </text>
    </comment>
    <comment ref="C196" authorId="0" shapeId="0">
      <text>
        <r>
          <rPr>
            <sz val="9"/>
            <color indexed="81"/>
            <rFont val="Segoe UI"/>
            <family val="2"/>
          </rPr>
          <t xml:space="preserve">Apenas sugerido, depende de disposições constantes na CCT.
</t>
        </r>
      </text>
    </comment>
    <comment ref="C204" authorId="0" shapeId="0">
      <text>
        <r>
          <rPr>
            <sz val="9"/>
            <color indexed="81"/>
            <rFont val="Segoe UI"/>
            <family val="2"/>
          </rPr>
          <t xml:space="preserve">Observar desconto informado em Convenção Coletiva.
</t>
        </r>
      </text>
    </comment>
    <comment ref="B205" authorId="0" shapeId="0">
      <text>
        <r>
          <rPr>
            <sz val="9"/>
            <color indexed="81"/>
            <rFont val="Segoe UI"/>
            <family val="2"/>
          </rPr>
          <t>Observar Convenção Coletiva sobre base de cálculo, habitualmente o desconto é sobre o valor do benefício concedido.</t>
        </r>
      </text>
    </comment>
    <comment ref="A243" authorId="0" shapeId="0">
      <text>
        <r>
          <rPr>
            <sz val="9"/>
            <color indexed="81"/>
            <rFont val="Segoe UI"/>
            <family val="2"/>
          </rPr>
          <t>Apenas totaliza os custos efetivos com benefícios mensais do trabalhador.
Automatizada, desde que não haja alteração de fórmulas ou estrutura da planilha</t>
        </r>
      </text>
    </comment>
    <comment ref="A254" authorId="0" shapeId="0">
      <text>
        <r>
          <rPr>
            <sz val="9"/>
            <color indexed="81"/>
            <rFont val="Segoe UI"/>
            <family val="2"/>
          </rPr>
          <t xml:space="preserve">Totaliza o módulo 2, com somatória de 13° salário, férias, adicional, encargos e benefícios.
</t>
        </r>
      </text>
    </comment>
    <comment ref="B269" authorId="0" shapeId="0">
      <text>
        <r>
          <rPr>
            <b/>
            <sz val="9"/>
            <color indexed="81"/>
            <rFont val="Segoe UI"/>
            <family val="2"/>
          </rPr>
          <t xml:space="preserve">Exemplificativo
</t>
        </r>
        <r>
          <rPr>
            <sz val="9"/>
            <color indexed="81"/>
            <rFont val="Segoe UI"/>
            <family val="2"/>
          </rPr>
          <t xml:space="preserve">Para o modelo utiliza-se probabilidade de 45% de API e 55% de APT. Observar fórmula.
O percentual de probabilidade de ocorrência deverá ser avaliado pelo órgão contratante, mediante histórico das contratações, ajustando a planilha ao caso em concreto.
</t>
        </r>
      </text>
    </comment>
    <comment ref="A358" authorId="0" shapeId="0">
      <text>
        <r>
          <rPr>
            <sz val="9"/>
            <color indexed="81"/>
            <rFont val="Segoe UI"/>
            <family val="2"/>
          </rPr>
          <t>Totaliza o custo estimado a ser provisionado mensalmente. Está automatizada, desde que não haja alteração de fórmulas e/ou estrutura da planilha.</t>
        </r>
      </text>
    </comment>
    <comment ref="B372" authorId="0" shapeId="0">
      <text>
        <r>
          <rPr>
            <sz val="9"/>
            <color indexed="81"/>
            <rFont val="Segoe UI"/>
            <family val="2"/>
          </rPr>
          <t xml:space="preserve">Probabilidade de ocorrência de ausência do profissional residente quando será necessária a presença de um repositor. O órgão deverá observar o histórico das contratações anteriores para estimar tais probabilidades.
</t>
        </r>
      </text>
    </comment>
    <comment ref="C372" authorId="0" shapeId="0">
      <text>
        <r>
          <rPr>
            <sz val="9"/>
            <color indexed="81"/>
            <rFont val="Segoe UI"/>
            <family val="2"/>
          </rPr>
          <t xml:space="preserve">Duração computada em dias, conforme previsão em legislação.
</t>
        </r>
      </text>
    </comment>
    <comment ref="A387" authorId="0" shapeId="0">
      <text>
        <r>
          <rPr>
            <sz val="9"/>
            <color indexed="81"/>
            <rFont val="Segoe UI"/>
            <family val="2"/>
          </rPr>
          <t>Esta tabela apresenta o resumo dos dias prováveis de ausência, quando seria necessária a presença de um profissional repositor.
Seu cálculo está automatizado mediante preenchimento da tabela anterior.</t>
        </r>
      </text>
    </comment>
    <comment ref="A390" authorId="0" shapeId="0">
      <text>
        <r>
          <rPr>
            <sz val="9"/>
            <color indexed="81"/>
            <rFont val="Segoe UI"/>
            <family val="2"/>
          </rPr>
          <t xml:space="preserve">Este item destina-se ao cálculo do custo do empregado substituto que virá cobrir o período de férias do residente, portanto, não se confunde com o direito ao pagamento de férias daquele.
Desde que não haja alteração de fórmulas e/ou estrutura da planilha.
</t>
        </r>
      </text>
    </comment>
    <comment ref="A416" authorId="0" shapeId="0">
      <text>
        <r>
          <rPr>
            <sz val="9"/>
            <color indexed="81"/>
            <rFont val="Segoe UI"/>
            <family val="2"/>
          </rPr>
          <t xml:space="preserve">Tabela automatizada para cálculo do custo mensal com reposição do profissional ausente, mediante preenchimento das anteriores. Desde que não haja alteração de fórmulas e/ou estrutura da planilha.
</t>
        </r>
      </text>
    </comment>
    <comment ref="A442" authorId="0" shapeId="0">
      <text>
        <r>
          <rPr>
            <sz val="9"/>
            <color indexed="81"/>
            <rFont val="Segoe UI"/>
            <family val="2"/>
          </rPr>
          <t>Esta tabela totaliza os custos com reposição de profissional ausente e está automatizada mediante preenchimento das anteriores. Desde que não haja alteração de fórmulas e/ou estrutura da planilha.</t>
        </r>
      </text>
    </comment>
    <comment ref="D454" authorId="0" shapeId="0">
      <text>
        <r>
          <rPr>
            <sz val="9"/>
            <color indexed="81"/>
            <rFont val="Segoe UI"/>
            <family val="2"/>
          </rPr>
          <t xml:space="preserve">Todos os itens relacionados a insumos deverão ser objeto de pesquisa de preços. 
</t>
        </r>
      </text>
    </comment>
    <comment ref="A513" authorId="0" shapeId="0">
      <text>
        <r>
          <rPr>
            <sz val="9"/>
            <color indexed="81"/>
            <rFont val="Segoe UI"/>
            <family val="2"/>
          </rPr>
          <t xml:space="preserve">Nesta tabela poderão ser informados os percentuais previstos de Custos Indiretos, Tributos e Lucro separadamente para permitir o cálculo automático segundo metodologia Seges. Desde que não haja alteração de modelo da planilha e de fórmulas.
</t>
        </r>
      </text>
    </comment>
    <comment ref="A538" authorId="0" shapeId="0">
      <text>
        <r>
          <rPr>
            <sz val="9"/>
            <color indexed="81"/>
            <rFont val="Segoe UI"/>
            <family val="2"/>
          </rPr>
          <t>Esta tabela totaliza o custo do trabalhador e está automatizada, desde que não haja alteração nas formulas e no modelo da presente planilha. Ajustes necessários são responsabilidade do órgão contratante, por quem deverão ser conferidos.vlr</t>
        </r>
      </text>
    </comment>
  </commentList>
</comments>
</file>

<file path=xl/sharedStrings.xml><?xml version="1.0" encoding="utf-8"?>
<sst xmlns="http://schemas.openxmlformats.org/spreadsheetml/2006/main" count="1038" uniqueCount="318">
  <si>
    <t>SALÁRIO BASE</t>
  </si>
  <si>
    <t>Base de cálculo</t>
  </si>
  <si>
    <t>Percentual</t>
  </si>
  <si>
    <t>Categoria</t>
  </si>
  <si>
    <t>Valor</t>
  </si>
  <si>
    <t>MÓDULO 1 - REMUNERAÇÃO</t>
  </si>
  <si>
    <t>ADICIONAL NOTURNO</t>
  </si>
  <si>
    <t>ADICIONAL POR TRABALHO NOTURNO</t>
  </si>
  <si>
    <t>Base de Cálculo</t>
  </si>
  <si>
    <t>Proporção</t>
  </si>
  <si>
    <t>HORA NOTURNA REDUZIDA</t>
  </si>
  <si>
    <t>Adicional Noturno</t>
  </si>
  <si>
    <t>Hora Noturna
Reduzida</t>
  </si>
  <si>
    <t>ADICIONAL XXX</t>
  </si>
  <si>
    <t>Salário Base</t>
  </si>
  <si>
    <t>Adicional XXX</t>
  </si>
  <si>
    <t>Total</t>
  </si>
  <si>
    <t>ADICIONAL DE FÉRIAS - 1/3 CONSTITUCIONAL</t>
  </si>
  <si>
    <t>Alíquota Adicional</t>
  </si>
  <si>
    <t>1/3 Constitucional</t>
  </si>
  <si>
    <t>Férias</t>
  </si>
  <si>
    <t>SUBMÓDULO 2.2 - ENCARGOS PREVIDENCIÁRIOS E FGTS</t>
  </si>
  <si>
    <t>COMPOSIÇÃO DO GPS E FGTS</t>
  </si>
  <si>
    <t>Encargos</t>
  </si>
  <si>
    <t>INSS - empregador</t>
  </si>
  <si>
    <t>Salário-Educação</t>
  </si>
  <si>
    <t>SAT- GIL/RAT</t>
  </si>
  <si>
    <t>SESC</t>
  </si>
  <si>
    <t>SENAC</t>
  </si>
  <si>
    <t>SEBRAE</t>
  </si>
  <si>
    <t>INCRA</t>
  </si>
  <si>
    <t>FGTS</t>
  </si>
  <si>
    <t>TOTAL</t>
  </si>
  <si>
    <t>GPS - GUIA DA PREVIDÊNCIA SOCIAL</t>
  </si>
  <si>
    <t>FGTS - FUNDO DE GARANTIA POR TEMPO DE SERVIÇO</t>
  </si>
  <si>
    <t>GPS</t>
  </si>
  <si>
    <t>SUBMÓDULO 2.3 - BENEFÍCIOS MENSAIS E DIÁRIOS</t>
  </si>
  <si>
    <t>VALE TRANSPORTE</t>
  </si>
  <si>
    <t>Vr. Unitário</t>
  </si>
  <si>
    <t xml:space="preserve">Vales por dia </t>
  </si>
  <si>
    <t>Custo total</t>
  </si>
  <si>
    <t>Dias efetivamente trabalhados</t>
  </si>
  <si>
    <t>CUSTO DA PASSAGEM</t>
  </si>
  <si>
    <t>Proporcionalidade</t>
  </si>
  <si>
    <t>Desconto</t>
  </si>
  <si>
    <t>Valor do desconto</t>
  </si>
  <si>
    <t>DESCONTO DO VALE TRANSPORTE</t>
  </si>
  <si>
    <t>Custo efetivo</t>
  </si>
  <si>
    <t>CUSTO EFETIVO DO VALE TRANSPORTE</t>
  </si>
  <si>
    <t>VALE ALIMENTAÇÃO/REFEIÇÃO</t>
  </si>
  <si>
    <t>Valor diário</t>
  </si>
  <si>
    <t>DESCONTO DO VALE ALIMENTAÇÃO/REFEIÇÃO</t>
  </si>
  <si>
    <t>CUSTO EFETIVO DO VALE ALIMENTAÇÃO/REFEIÇÃO</t>
  </si>
  <si>
    <t>Vale Transporte</t>
  </si>
  <si>
    <t>Vale Refeição</t>
  </si>
  <si>
    <t>MÓDULO 3 - PROVISÃO PARA RESCISÃO</t>
  </si>
  <si>
    <t>PERCENTUAIS POR TIPO DE
 DESLIGAMENTO</t>
  </si>
  <si>
    <t>Tipos</t>
  </si>
  <si>
    <t>Demissão 
SEM  justa Causa</t>
  </si>
  <si>
    <t>SEM justa Causa
AP INDENIZADO</t>
  </si>
  <si>
    <t>SEM justa Causa 
AP TRABALHADO</t>
  </si>
  <si>
    <t>Demissão
 COM  justa Causa</t>
  </si>
  <si>
    <t>Desligamentos 
OUTROS TIPOS</t>
  </si>
  <si>
    <t>SUBMÓDULO 3.1 - AVISO PRÉVIO INDENIZADO</t>
  </si>
  <si>
    <t>AVISO PRÉVIO INDENIZADO</t>
  </si>
  <si>
    <t>Submódulo 2.1</t>
  </si>
  <si>
    <t>Submódulo 2.2</t>
  </si>
  <si>
    <t>Submódulo 2.3</t>
  </si>
  <si>
    <t>MULTA DO FGTS E CONTRIBUIÇÃO SOCIAL SOBRE O AVISO PRÉVIO INDENIZADO</t>
  </si>
  <si>
    <t>Percentual da 
Multa</t>
  </si>
  <si>
    <t>SUBMÓDULO 3.1 - CUSTO DO AVISO PRÉVIO INDENIZADO</t>
  </si>
  <si>
    <t>SUBMÓDULO 3.2 - AVISO PRÉVIO TRABALHADO</t>
  </si>
  <si>
    <t>AVISO PRÉVIO TRABALHADO</t>
  </si>
  <si>
    <t>MULTA DO FGTS E CONTRIBUIÇÃO SOCIAL SOBRE O AVISO PRÉVIO TRABALHADO</t>
  </si>
  <si>
    <t>SUBMÓDULO 3.3 - DEMISSÃO POR JUSTA CAUSA</t>
  </si>
  <si>
    <t>Valor provisionado do Adicional de Férias</t>
  </si>
  <si>
    <t>Valor provisionado das Férias</t>
  </si>
  <si>
    <t>BASE DE CÁLCULO PARA DEMISSÃO POR JUSTA CAUSA</t>
  </si>
  <si>
    <t>SUBMÓDULO 3.3 - CUSTO DA DEMISSÃO COM JUSTA CAUSA</t>
  </si>
  <si>
    <t>Submódulo 3.1</t>
  </si>
  <si>
    <t>Submódulo 3.2</t>
  </si>
  <si>
    <t>Submódulo 3.3</t>
  </si>
  <si>
    <t>SUBMÓDULO 3.2 - CUSTO DO AVISO PRÉVIO TRABALHADO</t>
  </si>
  <si>
    <t>MÓDULO 4 - CUSTO DE REPOSIÇÃO DO PROFISSIONAL AUSENTE</t>
  </si>
  <si>
    <t>Custo diário</t>
  </si>
  <si>
    <t>Divisor do dia</t>
  </si>
  <si>
    <t>CUSTO DIÁRIO PARA O REPOSITOR</t>
  </si>
  <si>
    <t xml:space="preserve">Memória de Cálculo - número de dias de reposição do profissional ausente para cada evento </t>
  </si>
  <si>
    <t>Duração Legal  
da Ausência</t>
  </si>
  <si>
    <t>12x36</t>
  </si>
  <si>
    <t>44h</t>
  </si>
  <si>
    <t>Proporção dias afetados</t>
  </si>
  <si>
    <t>Dias de reposição</t>
  </si>
  <si>
    <t>Ausência justificada</t>
  </si>
  <si>
    <t>Acidente trabalho</t>
  </si>
  <si>
    <t>Afastamento por doença</t>
  </si>
  <si>
    <t>Consulta médica filho</t>
  </si>
  <si>
    <t>Óbitos na família</t>
  </si>
  <si>
    <t>Casamento</t>
  </si>
  <si>
    <t>Doação de sangue</t>
  </si>
  <si>
    <t>Testemunho</t>
  </si>
  <si>
    <t>Paternidade</t>
  </si>
  <si>
    <t>Maternidade</t>
  </si>
  <si>
    <t>Consulta pré-natal</t>
  </si>
  <si>
    <t>Composição</t>
  </si>
  <si>
    <t xml:space="preserve"> 12 x 36 D</t>
  </si>
  <si>
    <t>12 x 36 N</t>
  </si>
  <si>
    <t>44 SEM</t>
  </si>
  <si>
    <t>Total Para reposição</t>
  </si>
  <si>
    <t>ESTIMATIVA DA NECESSIDADE DE REPOSIÇÃO DE PROFISSIONAL</t>
  </si>
  <si>
    <t>Necessidade de Reposição</t>
  </si>
  <si>
    <t>Custo anual</t>
  </si>
  <si>
    <t>Custo mensal</t>
  </si>
  <si>
    <t>SUBMÓDULO 4.1 - AUSÊNCIAS LEGAIS</t>
  </si>
  <si>
    <t>SUBMÓDULO 4.2 - INTRAJORNADA</t>
  </si>
  <si>
    <t>divisor de hora</t>
  </si>
  <si>
    <t>CUSTO POR HORA DO REPOSITOR</t>
  </si>
  <si>
    <t>Valor da hora</t>
  </si>
  <si>
    <t>Necessidade de Reposição (horas)</t>
  </si>
  <si>
    <t>Submódulo 4.1</t>
  </si>
  <si>
    <t>Submódulo 4.2</t>
  </si>
  <si>
    <t>MÓDULO 5 - INSUMOS DE MÃO DE OBRA</t>
  </si>
  <si>
    <t>MÓDULO 6 - CUSTOS INDIRETOS, TRIBUTOS E LUCRO</t>
  </si>
  <si>
    <t>Subordinados</t>
  </si>
  <si>
    <t>RATEIO DA CHEFIA DE CAMPO</t>
  </si>
  <si>
    <t>Módulo</t>
  </si>
  <si>
    <t>12x36 Diurno</t>
  </si>
  <si>
    <t>12x36 Noturno</t>
  </si>
  <si>
    <t>44h Semanais</t>
  </si>
  <si>
    <t>Remuneração</t>
  </si>
  <si>
    <t>Encargos e Benefícios</t>
  </si>
  <si>
    <t>Rescisão</t>
  </si>
  <si>
    <t>Reposição do Profissional Ausente</t>
  </si>
  <si>
    <t>Insumos Diversos</t>
  </si>
  <si>
    <t>Custos Indiretos, Tributos e Lucro</t>
  </si>
  <si>
    <t>Valor por Empregado</t>
  </si>
  <si>
    <t>Valor por Posto</t>
  </si>
  <si>
    <t>Rateio da Chefia de Campo</t>
  </si>
  <si>
    <t xml:space="preserve">Férias </t>
  </si>
  <si>
    <t>13° Salário</t>
  </si>
  <si>
    <t>MÓDULO 2 - ENCARGOS E BENEFÍCIOS (ANUAIS, MENSAIS E DIÁRIOS)</t>
  </si>
  <si>
    <t>Valor provisionado do 13º Salário</t>
  </si>
  <si>
    <t>Provisionamento Mensal</t>
  </si>
  <si>
    <t>SUBMÓDULO 2.1 – 13° SALÁRIO, FÉRIAS E ADICIONAL DE FÉRIAS</t>
  </si>
  <si>
    <t>Cargo A</t>
  </si>
  <si>
    <t>GRATIFICAÇÃO DE FUNÇÃO</t>
  </si>
  <si>
    <t>Valor da Gratificação</t>
  </si>
  <si>
    <t>ADICIONAIS (periculosidade ou insalubridade, se houver)</t>
  </si>
  <si>
    <t>Cargo B</t>
  </si>
  <si>
    <t>ADICIONAL DE XXX</t>
  </si>
  <si>
    <t>ESCALAS -  Cargo A</t>
  </si>
  <si>
    <t>RATEIO DO Cargo B</t>
  </si>
  <si>
    <t>Este quadro totaliza a remuneração devida ao trabalhador, conforme previsão da Consolidação das Leis do Trabalho e valores disponíveis na Convenção Coletiva para a categoria</t>
  </si>
  <si>
    <t>Gratificação de função</t>
  </si>
  <si>
    <t>Cargo A (12x36 Diurno)</t>
  </si>
  <si>
    <t>Cargo B (12x36 Diurno)</t>
  </si>
  <si>
    <t>Cargo B (12x36 Noturno)</t>
  </si>
  <si>
    <t>Cargo A (12x36 Noturno)</t>
  </si>
  <si>
    <t>Cargo A Cargo A (44h semanais)</t>
  </si>
  <si>
    <t>Cargo A (44h semanais)</t>
  </si>
  <si>
    <t>Cargo B (44h semanais)</t>
  </si>
  <si>
    <t>13° SALÁRIO
Previsto no Decreto 57.155, de 1965.</t>
  </si>
  <si>
    <t>FÉRIAS
Previsto no art. 7° da Constituição Federal</t>
  </si>
  <si>
    <t>Adicional de Periculosidade ou Insalubridade</t>
  </si>
  <si>
    <t>INFORMAÇÃO DE PERCENTUAIS ESTIMADOS DE CITL</t>
  </si>
  <si>
    <t>Custos Indiretos</t>
  </si>
  <si>
    <t>Tributos</t>
  </si>
  <si>
    <t>Lucro</t>
  </si>
  <si>
    <t>CUSTO DO TRABALHADOR</t>
  </si>
  <si>
    <t>CUSTO TOTAL POR TRABALHADOR</t>
  </si>
  <si>
    <t xml:space="preserve">UNIFORMES - COMPOSIÇÃO - VALOR ANUAL </t>
  </si>
  <si>
    <t>Item</t>
  </si>
  <si>
    <t>qte</t>
  </si>
  <si>
    <t>Calça</t>
  </si>
  <si>
    <t>Camisa</t>
  </si>
  <si>
    <t>Sapato</t>
  </si>
  <si>
    <t xml:space="preserve">Custo anual por Pessoa  </t>
  </si>
  <si>
    <t>UNIFORMES</t>
  </si>
  <si>
    <t xml:space="preserve">Custo mensal </t>
  </si>
  <si>
    <t>Descrição</t>
  </si>
  <si>
    <t>Cotação</t>
  </si>
  <si>
    <t>12x36 h</t>
  </si>
  <si>
    <t>44 horas</t>
  </si>
  <si>
    <t xml:space="preserve">Valor total </t>
  </si>
  <si>
    <t>CUSTO MENSAL DOS EQUIPAMENTOS</t>
  </si>
  <si>
    <t>Valor por empregado</t>
  </si>
  <si>
    <t>Custo com Uniformes</t>
  </si>
  <si>
    <t>Custo com Equipamentos</t>
  </si>
  <si>
    <t>Módulo 1 - Composição da Remuneração</t>
  </si>
  <si>
    <t>Composição da Remuneração</t>
  </si>
  <si>
    <t>Valor (R$)</t>
  </si>
  <si>
    <t>A</t>
  </si>
  <si>
    <t>B</t>
  </si>
  <si>
    <t>Adicional de Periculosidade</t>
  </si>
  <si>
    <t>C</t>
  </si>
  <si>
    <t>D</t>
  </si>
  <si>
    <t>E</t>
  </si>
  <si>
    <t>Adicional de Hora Noturna Reduzida</t>
  </si>
  <si>
    <t>F</t>
  </si>
  <si>
    <t>G</t>
  </si>
  <si>
    <t>Outros (especificar)</t>
  </si>
  <si>
    <t>Módulo 2 - Encargos e Benefícios Anuais, Mensais e Diários</t>
  </si>
  <si>
    <t>Submódulo 2.1 - 13º (décimo terceiro) Salário, Férias e Adicional de Férias</t>
  </si>
  <si>
    <t>2.1</t>
  </si>
  <si>
    <t>13º (décimo terceiro) Salário, Férias e Adicional de Férias</t>
  </si>
  <si>
    <t>13º (décimo terceiro) Salário</t>
  </si>
  <si>
    <t>Férias e Adicional de Férias</t>
  </si>
  <si>
    <t>Submódulo 2.2 - Encargos Previdenciários (GPS), Fundo de Garantia por Tempo de Serviço (FGTS) e outras contribuições.</t>
  </si>
  <si>
    <t>2.2</t>
  </si>
  <si>
    <t>GPS, FGTS e outras contribuições</t>
  </si>
  <si>
    <t>Percentual (%)</t>
  </si>
  <si>
    <t>INSS</t>
  </si>
  <si>
    <t>Salário Educação</t>
  </si>
  <si>
    <t>SAT</t>
  </si>
  <si>
    <t>SESC ou SESI</t>
  </si>
  <si>
    <t>SENAI - SENAC</t>
  </si>
  <si>
    <t>H</t>
  </si>
  <si>
    <t xml:space="preserve">Total </t>
  </si>
  <si>
    <t>Submódulo 2.3 - Benefícios Mensais e Diários.</t>
  </si>
  <si>
    <t>2.3</t>
  </si>
  <si>
    <t>Benefícios Mensais e Diários</t>
  </si>
  <si>
    <t>Benefício xxx</t>
  </si>
  <si>
    <t>Quadro-Resumo do Módulo 2 - Encargos e Benefícios anuais, mensais e diários</t>
  </si>
  <si>
    <t>Encargos e Benefícios Anuais, Mensais e Diários</t>
  </si>
  <si>
    <t>Módulo 3 - Provisão para Rescisão</t>
  </si>
  <si>
    <t>Provisão para Rescisão</t>
  </si>
  <si>
    <t>Aviso Prévio Indenizado</t>
  </si>
  <si>
    <t>Incidência do FGTS sobre o Aviso Prévio Indenizado</t>
  </si>
  <si>
    <t>Multa do FGTS e contribuição social sobre o Aviso Prévio Indenizado</t>
  </si>
  <si>
    <t>Aviso Prévio Trabalhado</t>
  </si>
  <si>
    <t>Incidência dos encargos do submódulo 2.2 sobre o Aviso Prévio Trabalhado</t>
  </si>
  <si>
    <t>Multa do FGTS e contribuição social sobre o Aviso Prévio Trabalhado</t>
  </si>
  <si>
    <t>Módulo 4 - Custo de Reposição do Profissional Ausente</t>
  </si>
  <si>
    <t>Submódulo 4.1 - Ausências Legais</t>
  </si>
  <si>
    <t>4.1</t>
  </si>
  <si>
    <t>Ausências Legais</t>
  </si>
  <si>
    <t>Licença-Paternidade</t>
  </si>
  <si>
    <t>Ausência por acidente de trabalho</t>
  </si>
  <si>
    <t>Afastamento Maternidade</t>
  </si>
  <si>
    <t>Submódulo 4.2 - Intrajornada</t>
  </si>
  <si>
    <t>4.2</t>
  </si>
  <si>
    <t>Intrajornada</t>
  </si>
  <si>
    <t>Quadro-Resumo do Módulo 4 - Custo de Reposição do Profissional Ausente</t>
  </si>
  <si>
    <t>Custo de Reposição do Profissional Ausente</t>
  </si>
  <si>
    <t>Módulo 5 - Insumos Diversos</t>
  </si>
  <si>
    <t>Uniformes</t>
  </si>
  <si>
    <t>Materiais</t>
  </si>
  <si>
    <t>Equipamentos</t>
  </si>
  <si>
    <t>Módulo 6 - Custos Indiretos, Tributos e Lucro</t>
  </si>
  <si>
    <t>C.1. Tributos Federais (especificar)</t>
  </si>
  <si>
    <t>C.2. Tributos Estaduais (especificar)</t>
  </si>
  <si>
    <t>C.3. Tributos Municipais (especificar)</t>
  </si>
  <si>
    <t>2. QUADRO-RESUMO DO CUSTO POR EMPREGADO</t>
  </si>
  <si>
    <t>Mão de obra vinculada à execução contratual (valor por empregado)</t>
  </si>
  <si>
    <t>Subtotal (A + B +C+ D+E)</t>
  </si>
  <si>
    <t>Módulo 6 – Custos Indiretos, Tributos e Lucro</t>
  </si>
  <si>
    <t xml:space="preserve">Valor Total por Empregado </t>
  </si>
  <si>
    <t>PLANILHA DE CUSTOS E FORMAÇÃO DE PREÇOS</t>
  </si>
  <si>
    <t xml:space="preserve">MODELO DE FORMAÇÃO DE CUSTO MENSAL PARA UM EMPREGADO </t>
  </si>
  <si>
    <t>MODELO PARA A CONSOLIDAÇÃO E APRESENTAÇÃO DE PROPOSTAS</t>
  </si>
  <si>
    <t>BENEFÍCIO xxx</t>
  </si>
  <si>
    <t>BENEFÍCIO yyy</t>
  </si>
  <si>
    <t>Benefício x</t>
  </si>
  <si>
    <t>Benefício y</t>
  </si>
  <si>
    <t>* A remuneração é definida no art. 457 da Consolidação das Leis do Trabalho. 
* É composta por Salário Base, Adicionais (noturno, de insalubridade ou periculosidade) e gratificações, quando houver.</t>
  </si>
  <si>
    <t>* Em caso de previsão de outros adicionais em Convenção Coletiva de Trabalho o órgão poderá utilizar este campo.</t>
  </si>
  <si>
    <t>* Previsto no art. 195 da Constituição Federal. 
* Os percentuais informados não são taxativos e deverão observar o enquadramento real das empresas prestadoras de serviço, em especial no que diz respeito ao SAT-GIIL/RAT.</t>
  </si>
  <si>
    <t>* O cálculo de benefícios mensais e diários dependerá das disposições constantes em Convenção Coletiva de Trabalho sobre os direitos negociados aos trabalhadores, observando sempre o custo efetivo a ser suportado pela Administração no contrato de prestação de serviços (descontados os valores arcados pelos empregados).</t>
  </si>
  <si>
    <t xml:space="preserve">Equipamentos  </t>
  </si>
  <si>
    <t>Duração dos itens 
(vida útil)</t>
  </si>
  <si>
    <t>Com ajustes após publicação da Lei n° 13.467, de 2017.</t>
  </si>
  <si>
    <t>Intervalo para repouso e alimentação</t>
  </si>
  <si>
    <t>especificar demais itens</t>
  </si>
  <si>
    <t>* O Salário Base vem definido na Convenção Coletiva de Trabalho da categoria profissional a ser contratada para o objeto da prestação de serviço. 
* O contratante deverá observar se a CCT abrange o município de prestação de serviço e se está vigente.</t>
  </si>
  <si>
    <r>
      <rPr>
        <b/>
        <sz val="12"/>
        <color theme="1"/>
        <rFont val="Times New Roman"/>
        <family val="1"/>
      </rPr>
      <t>BENEFÍCIO XXX</t>
    </r>
    <r>
      <rPr>
        <sz val="12"/>
        <color theme="1"/>
        <rFont val="Times New Roman"/>
        <family val="1"/>
      </rPr>
      <t xml:space="preserve">
</t>
    </r>
    <r>
      <rPr>
        <sz val="12"/>
        <color rgb="FFFF0000"/>
        <rFont val="Times New Roman"/>
        <family val="1"/>
      </rPr>
      <t>Utilizar este campo em caso de outros benefícios previstos em Convenção Coletiva, sempre especificando o tipo, finalidade e previsão legal do mesmo.</t>
    </r>
  </si>
  <si>
    <r>
      <rPr>
        <b/>
        <sz val="12"/>
        <color theme="1"/>
        <rFont val="Times New Roman"/>
        <family val="1"/>
      </rPr>
      <t>BENEFÍCIO YYY</t>
    </r>
    <r>
      <rPr>
        <sz val="12"/>
        <color theme="1"/>
        <rFont val="Times New Roman"/>
        <family val="1"/>
      </rPr>
      <t xml:space="preserve">
</t>
    </r>
    <r>
      <rPr>
        <sz val="12"/>
        <color rgb="FFFF0000"/>
        <rFont val="Times New Roman"/>
        <family val="1"/>
      </rPr>
      <t>Utilizar este campo em caso de outros benefícios previstos em Convenção Coletiva, sempre especificando o tipo, finalidade e previsão legal do mesmo.</t>
    </r>
  </si>
  <si>
    <t>Probabilidade de ocorrência de ausências legais, conforme previsão do art. 473 da Consolidação das Leis do Trabalho.</t>
  </si>
  <si>
    <t>Incidência anual</t>
  </si>
  <si>
    <t>* Gratificação de função, quando houver, virá informada na Convenção Coletiva de Trabalho da categoria profissional a ser contratada. 
* O órgão contratante deverá observar, além da existência de gratificação, se esta incidirá sobre os adicionais, devendo adaptar a planilha ao caso em concreto.
*  Para o presente modelo foi considerada gratificação como percentual sobre o salário base e sem incidência sobre os adicionais (noturno, periculosidade ou insalubridade).</t>
  </si>
  <si>
    <t xml:space="preserve">* Os adicionais de periculosidade ou insalubridade, em conformidade com os art. 192 e 193 da CLT, dependem da natureza do serviço a ser prestado. 
* O órgão contratante deverá observar, além da existência de previsão em CLT, se há informações na Convenção Coletiva de Trabalho acerca dos adicionais, bem como seu percentual e a base de cálculo, devendo adaptar a planilha ao caso em concreto. </t>
  </si>
  <si>
    <t xml:space="preserve">* O Adicional Noturno e a Hora Noturna Reduzida, conforme art. 73 da CLT, serão pagos entre 22h e 5h do dia seguinte, sem prorrogação quando da jornada 12x36h.
* O órgão contratante deverá observar, além da existência do previsto em CLT, se há informações na Convenção Coletiva de Trabalho acerca da existência do percentual de adicional noturno, bem como se haverá pagamento de hora noturna reduzida e adaptar a planilha ao caso em concreto. </t>
  </si>
  <si>
    <t>* A planilha de custos e formação de preços é ferramenta de apoio à realização de estimativas da contratação e para a análise das propostas na fase de pregão e nas prorrogações contratuais.
* O modelo disponibilizado é inspiracional, devendo ser adaptado pelo órgão ou entidade contratante às suas necessidades.
* A presente proposta visa, tão somente, auxiliar aos órgãos que não possuam um modelo definido na formatação dos cálculos de direitos trabalhistas para estimativas de contratos de prestação de serviços, observando as disposições da Consolidação das Leis do Trabalho - CLT e das Convenções Coletivas de Trabalho - CCT (sendo válidos, ainda, os acordos e dissídios coletivos).
* É responsabilidade do usuário que optar pela utilização deste modelo a conferência das fórmulas automatizadas em conformidade com as disposições de CLT e CCT, para minimizar o risco de equívocos no cômputo das previsões financeiras.
* Dúvidas sobre a metodologia de cálculo poderão ser esclarecidas com a leitura dos Cadernos Técnicos de divulgação de valores limites em: https://www.comprasgovernamentais.gov.br/index.php/cadernos-técnicos-e-valores-limites.</t>
  </si>
  <si>
    <t>Nº estimado de empregados</t>
  </si>
  <si>
    <t>* Quando ocorrer a demissão de uma trabalhador e a empresa não conceder prazo de aviso prévio, o trabalhador terá direito a receber o salário referente ao mês completo, conforme dispõe o art. 487 § 1º da CLT.
* A metodologia utilizada computa todos os direitos do trabalhador, aplicando a proporcionalidade estimada de ocorrência de aviso prévio indenizado, realizando provisionamento mensal do custo.
* Estes custos deverão ser apreciados atentamente nos casos de prorrogação contratual para verificar a necessidade de sua renovação ou não.
* Deverão, ainda, ser observados os ditames da Lei nº 12.506, de 2011 e seus impactos no custo quando das prorrogações contratuais.</t>
  </si>
  <si>
    <t>* Para os casos em que há Supervisor e este não for contratado como um posto de trabalho, a exemplo dos serviços de vigilância patrimonial, seu custo deverá ser rateado pelo total de empregados supervisionados.</t>
  </si>
  <si>
    <t>* Quando ocorrer a demissão de um trabalhador com aviso prévio, o trabalhador cumprirá os dias em atividade, e terá direito a receber o salário referente ao mês completo, conforme dispõe o art. 487 § 1º da CLT.
* A metodologia utilizada computa todos os direitos do trabalhador, aplicando a proporcionalidade estimada de ocorrência de aviso prévio trabalhado, realizando provisionamento mensal do custo.
* Estes custos deverão ser apreciados atentamente nos casos de prorrogação contratual para verificar a necessidade de sua renovação ou não.
* Deverão, ainda, ser observados os ditames da Lei nº 12.506, de 2011, e seus impactos no custo quando das prorrogações contratuais.</t>
  </si>
  <si>
    <t>*Na hipótese de demissão por justa causa o empregado perde o direito ao pagamento de 13° salário, férias e adicional de férias, como previsto no parágrafo único do art. 146 da CLT.
* Para estes casos,  na metodologia utilizada, haverá o desconto dos valores que, por tratar-se de provisão mensal, deverão ser reduzidos da fatura da empresa contratada.
* Igualmente, o cômputo de custos com demissão por justa causa considera a probabilidade de ocorrência desta para provisionamento.</t>
  </si>
  <si>
    <t>* O submódulo 4.2 destina-se a calcular o custo de um repositor para cobertura do tempo de concessão do intervalo para repouso e alimentação, previsto no art. 71 da Consolidação das Leis do Trabalho, ao empregado residente. 
* Na metodologia utilizada, calcula-se o custo da hora de trabalho e multiplica-se pela necessidade de horas de cobertura no mês. 
* Por tratar-se de condição excepcional, dependerá de decisão do órgão contratante, bem como de disposições constantes da Convenção Coletiva quanto ao tempo de intervalo e ao adicional para pagamento.
* Não se computa custo de reposição intrajornada para supervisores por considerar que estes não realizam a cobertura de posto de trabalho e poderiam se ausentar durante o tempo previsto em lei, definição que também deverá ser objeto de apreciação pelos órgãos contratantes.</t>
  </si>
  <si>
    <t>* O Custo de reposição do profissional ausente refere-se ao custo necessário para substituir, no posto de trabalho, o profissional residente quando estiver em gozo de férias ou no caso de um das ausências legais previstas no art 473 da Consolidação das Leis do Trabalho. 
* Na metodologia utilizada utiliza-se uma probabilidade de ocorrência, mediante estatísticas da Relação Anual de Informações Sociais-2016 (RAIS/MTE), da Pesquisa Nacional por Amostra de Domicílios-2016 (PNAD/IBGE), do Registro Civil (IBGE)-2016.
* São computados, então, a probabilidade de dias de ausência para cobertura, conforme escala de trabalho mensal.
* Para jornadas jornadas 12x36h a necessidade de reposição incide somente em 50% do dias de ausência devido à escala. 
* Na jornada 44h computa-se somente a reposição nos dias úteis, portanto, 69,04% da ausência total.</t>
  </si>
  <si>
    <t>* O Submódulo 4.1 destina-se ao cálculo do custo estimado para a reposição de ausências legais do empregado residente.
* Na metodologia utilizada computa-se o custo total de um empregado, com direito à remuneração, 13° salário, férias, encargos e benefícios, bem como probabilidade de rescisão, para a base de cálculo do presente submódulo que, em seguida, servirá para estipular o custo diário de um profissional para a contratação. 
* Com base neste custo diário estima-se o custo mensal com reposição de profissional ausente.</t>
  </si>
  <si>
    <t>* Este módulo destina-se a calcular o custo de possível desligamento de um empregado vinculado ao contrato de prestação de serviços. 
* Na metodologia utilizada calcula-se uma probabilidade de ocorrência, por tipos de desligamentos, como fator de ponderação do custo total.</t>
  </si>
  <si>
    <t xml:space="preserve">Valor (R$) diurno </t>
  </si>
  <si>
    <t xml:space="preserve">Valor (R$) noturno </t>
  </si>
  <si>
    <t>Valor (R$) noturno</t>
  </si>
  <si>
    <t xml:space="preserve">Valor (R$) diruno </t>
  </si>
  <si>
    <t>Total por funcionário</t>
  </si>
  <si>
    <t>Valor (R$) diurno</t>
  </si>
  <si>
    <t>%</t>
  </si>
  <si>
    <t xml:space="preserve">Valor (R$) Diurno </t>
  </si>
  <si>
    <t xml:space="preserve">Valor (R$) Noturno </t>
  </si>
  <si>
    <t xml:space="preserve">Total por Turno </t>
  </si>
  <si>
    <t xml:space="preserve">Total mensal </t>
  </si>
  <si>
    <t xml:space="preserve">Total no ano </t>
  </si>
  <si>
    <t>Salário-Base¹</t>
  </si>
  <si>
    <t>Adicional de Insalubridade²</t>
  </si>
  <si>
    <t>² em grau máximo (40%), em consonância com o item II da Súmula nº 448 do Tribunal Superior do Trabalho – TST e com o Anexo 14 da NR-15.</t>
  </si>
  <si>
    <t>³ correspondente a 7% do salário-base, conforme previsto na Cláusula Décima Primeira da CCT 2026.</t>
  </si>
  <si>
    <t>¹ estabelecido na Cláusula Terceira, § 1º, da Convenção Coletiva de Trabalho – CCT 2026 aplicável à categoria.</t>
  </si>
  <si>
    <t>Outros – prêmio de assiduidade 7%³</t>
  </si>
  <si>
    <t>Percentual (%)¹</t>
  </si>
  <si>
    <t>¹ Percentuais de contribuição patronal aplicáveis às empresas prestadoras de serviços no Estado de Santa Catarina.</t>
  </si>
  <si>
    <t>% ¹</t>
  </si>
  <si>
    <t>¹ Percentuais estimativos para fins de cálculo.</t>
  </si>
  <si>
    <t>Transporte ¹</t>
  </si>
  <si>
    <t>Auxílio-Refeição/Alimentação ²</t>
  </si>
  <si>
    <r>
      <t xml:space="preserve">¹ benefício de concessão </t>
    </r>
    <r>
      <rPr>
        <b/>
        <sz val="9"/>
        <color theme="1"/>
        <rFont val="Palatino Linotype"/>
        <family val="1"/>
      </rPr>
      <t>facultativa</t>
    </r>
    <r>
      <rPr>
        <sz val="9"/>
        <color theme="1"/>
        <rFont val="Palatino Linotype"/>
        <family val="1"/>
      </rPr>
      <t>, conforme previsto na Cláusula Décima Terceira da  CCT 2026</t>
    </r>
  </si>
  <si>
    <r>
      <t>² estabelecido na Cláusula Décima Segunda da CCT 2026, referente a</t>
    </r>
    <r>
      <rPr>
        <b/>
        <sz val="9"/>
        <color theme="1"/>
        <rFont val="Palatino Linotype"/>
        <family val="1"/>
      </rPr>
      <t xml:space="preserve"> R$ 33,00/dia</t>
    </r>
    <r>
      <rPr>
        <sz val="9"/>
        <color theme="1"/>
        <rFont val="Palatino Linotype"/>
        <family val="1"/>
      </rPr>
      <t xml:space="preserve"> Jornada 12x36.</t>
    </r>
  </si>
  <si>
    <r>
      <t>Não foi dimensionado na presente estimativa de custos</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</si>
</sst>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R$&quot;\ * #,##0.00_-;\-&quot;R$&quot;\ * #,##0.00_-;_-&quot;R$&quot;\ * &quot;-&quot;??_-;_-@_-"/>
    <numFmt numFmtId="43" formatCode="_-* #,##0.00_-;\-* #,##0.00_-;_-* &quot;-&quot;??_-;_-@_-"/>
    <numFmt numFmtId="164" formatCode="#,##0.00;[Red]#,##0.00"/>
    <numFmt numFmtId="165" formatCode="0.0000"/>
    <numFmt numFmtId="166" formatCode="#,##0.0000_ ;\-#,##0.0000\ "/>
    <numFmt numFmtId="167" formatCode="_(* #,##0.00_);_(* \(#,##0.00\);_(* \-??_);_(@_)"/>
  </numFmts>
  <fonts count="35" x14ac:knownFonts="1">
    <font>
      <sz val="11"/>
      <color theme="1"/>
      <name val="Calibri"/>
      <family val="2"/>
      <scheme val="minor"/>
    </font>
    <font>
      <sz val="11"/>
      <color theme="1"/>
      <name val="Calibri"/>
      <family val="2"/>
      <scheme val="minor"/>
    </font>
    <font>
      <b/>
      <sz val="12"/>
      <color theme="1"/>
      <name val="Times New Roman"/>
      <family val="1"/>
    </font>
    <font>
      <sz val="12"/>
      <color theme="1"/>
      <name val="Times New Roman"/>
      <family val="1"/>
    </font>
    <font>
      <b/>
      <sz val="12"/>
      <name val="Times New Roman"/>
      <family val="1"/>
    </font>
    <font>
      <sz val="10"/>
      <name val="Arial"/>
      <family val="2"/>
    </font>
    <font>
      <b/>
      <sz val="12"/>
      <color rgb="FF00B050"/>
      <name val="Times New Roman"/>
      <family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64"/>
      <name val="Calibri"/>
      <family val="2"/>
      <scheme val="minor"/>
    </font>
    <font>
      <sz val="12"/>
      <color rgb="FFFF0000"/>
      <name val="Times New Roman"/>
      <family val="1"/>
    </font>
    <font>
      <sz val="9"/>
      <color indexed="81"/>
      <name val="Segoe UI"/>
      <charset val="1"/>
    </font>
    <font>
      <sz val="9"/>
      <color indexed="81"/>
      <name val="Segoe UI"/>
      <family val="2"/>
    </font>
    <font>
      <b/>
      <sz val="9"/>
      <color indexed="81"/>
      <name val="Segoe UI"/>
      <family val="2"/>
    </font>
    <font>
      <b/>
      <sz val="12"/>
      <color rgb="FFFF0000"/>
      <name val="Times New Roman"/>
      <family val="1"/>
    </font>
    <font>
      <sz val="12"/>
      <name val="Times New Roman"/>
      <family val="1"/>
    </font>
    <font>
      <b/>
      <sz val="12"/>
      <color indexed="8"/>
      <name val="Times New Roman"/>
      <family val="1"/>
    </font>
    <font>
      <sz val="12"/>
      <color indexed="8"/>
      <name val="Times New Roman"/>
      <family val="1"/>
    </font>
    <font>
      <sz val="18"/>
      <color theme="0"/>
      <name val="Times New Roman"/>
      <family val="1"/>
    </font>
    <font>
      <b/>
      <sz val="9"/>
      <color theme="1"/>
      <name val="Palatino Linotype"/>
      <family val="1"/>
    </font>
    <font>
      <sz val="9"/>
      <color theme="1"/>
      <name val="Palatino Linotype"/>
      <family val="1"/>
    </font>
  </fonts>
  <fills count="43">
    <fill>
      <patternFill patternType="none"/>
    </fill>
    <fill>
      <patternFill patternType="gray125"/>
    </fill>
    <fill>
      <patternFill patternType="solid">
        <fgColor theme="4" tint="0.39997558519241921"/>
        <bgColor indexed="64"/>
      </patternFill>
    </fill>
    <fill>
      <patternFill patternType="solid">
        <fgColor theme="4" tint="0.39997558519241921"/>
        <bgColor indexed="41"/>
      </patternFill>
    </fill>
    <fill>
      <patternFill patternType="solid">
        <fgColor theme="4" tint="0.39997558519241921"/>
        <b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249977111117893"/>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8"/>
      </left>
      <right/>
      <top style="medium">
        <color indexed="8"/>
      </top>
      <bottom style="medium">
        <color indexed="64"/>
      </bottom>
      <diagonal/>
    </border>
    <border>
      <left/>
      <right/>
      <top style="medium">
        <color indexed="8"/>
      </top>
      <bottom style="medium">
        <color indexed="64"/>
      </bottom>
      <diagonal/>
    </border>
    <border>
      <left/>
      <right style="medium">
        <color indexed="8"/>
      </right>
      <top style="medium">
        <color indexed="8"/>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54">
    <xf numFmtId="0" fontId="0" fillId="0" borderId="0"/>
    <xf numFmtId="9" fontId="1" fillId="0" borderId="0" applyFont="0" applyFill="0" applyBorder="0" applyAlignment="0" applyProtection="0"/>
    <xf numFmtId="43" fontId="1" fillId="0" borderId="0" applyFont="0" applyFill="0" applyBorder="0" applyAlignment="0" applyProtection="0"/>
    <xf numFmtId="167"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 fillId="0" borderId="0" applyNumberFormat="0" applyFill="0" applyBorder="0" applyAlignment="0" applyProtection="0"/>
    <xf numFmtId="0" fontId="8" fillId="0" borderId="41" applyNumberFormat="0" applyFill="0" applyAlignment="0" applyProtection="0"/>
    <xf numFmtId="0" fontId="9" fillId="0" borderId="42" applyNumberFormat="0" applyFill="0" applyAlignment="0" applyProtection="0"/>
    <xf numFmtId="0" fontId="10" fillId="0" borderId="43" applyNumberFormat="0" applyFill="0" applyAlignment="0" applyProtection="0"/>
    <xf numFmtId="0" fontId="10" fillId="0" borderId="0" applyNumberFormat="0" applyFill="0" applyBorder="0" applyAlignment="0" applyProtection="0"/>
    <xf numFmtId="0" fontId="11" fillId="5" borderId="0" applyNumberFormat="0" applyBorder="0" applyAlignment="0" applyProtection="0"/>
    <xf numFmtId="0" fontId="12" fillId="6" borderId="0" applyNumberFormat="0" applyBorder="0" applyAlignment="0" applyProtection="0"/>
    <xf numFmtId="0" fontId="13" fillId="7" borderId="0" applyNumberFormat="0" applyBorder="0" applyAlignment="0" applyProtection="0"/>
    <xf numFmtId="0" fontId="14" fillId="8" borderId="44" applyNumberFormat="0" applyAlignment="0" applyProtection="0"/>
    <xf numFmtId="0" fontId="15" fillId="9" borderId="45" applyNumberFormat="0" applyAlignment="0" applyProtection="0"/>
    <xf numFmtId="0" fontId="16" fillId="9" borderId="44" applyNumberFormat="0" applyAlignment="0" applyProtection="0"/>
    <xf numFmtId="0" fontId="17" fillId="0" borderId="46" applyNumberFormat="0" applyFill="0" applyAlignment="0" applyProtection="0"/>
    <xf numFmtId="0" fontId="18" fillId="10" borderId="47" applyNumberFormat="0" applyAlignment="0" applyProtection="0"/>
    <xf numFmtId="0" fontId="19" fillId="0" borderId="0" applyNumberFormat="0" applyFill="0" applyBorder="0" applyAlignment="0" applyProtection="0"/>
    <xf numFmtId="0" fontId="1" fillId="11" borderId="48" applyNumberFormat="0" applyFont="0" applyAlignment="0" applyProtection="0"/>
    <xf numFmtId="0" fontId="20" fillId="0" borderId="0" applyNumberFormat="0" applyFill="0" applyBorder="0" applyAlignment="0" applyProtection="0"/>
    <xf numFmtId="0" fontId="21" fillId="0" borderId="49" applyNumberFormat="0" applyFill="0" applyAlignment="0" applyProtection="0"/>
    <xf numFmtId="0" fontId="22"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2" fillId="35" borderId="0" applyNumberFormat="0" applyBorder="0" applyAlignment="0" applyProtection="0"/>
    <xf numFmtId="43" fontId="1" fillId="0" borderId="0" applyFont="0" applyFill="0" applyBorder="0" applyAlignment="0" applyProtection="0"/>
    <xf numFmtId="0" fontId="23"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399">
    <xf numFmtId="0" fontId="0" fillId="0" borderId="0" xfId="0"/>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13" xfId="0" applyFont="1" applyBorder="1" applyAlignment="1">
      <alignment horizontal="center" vertical="center"/>
    </xf>
    <xf numFmtId="164" fontId="3" fillId="0" borderId="12" xfId="0" applyNumberFormat="1" applyFont="1" applyBorder="1" applyAlignment="1">
      <alignment horizontal="center" vertical="center"/>
    </xf>
    <xf numFmtId="164" fontId="3" fillId="0" borderId="1" xfId="0" applyNumberFormat="1" applyFont="1" applyBorder="1" applyAlignment="1">
      <alignment horizontal="center" vertical="center"/>
    </xf>
    <xf numFmtId="164" fontId="3" fillId="0" borderId="13" xfId="0" applyNumberFormat="1" applyFont="1" applyBorder="1" applyAlignment="1">
      <alignment horizontal="center" vertical="center"/>
    </xf>
    <xf numFmtId="0" fontId="3" fillId="0" borderId="24" xfId="0" applyFont="1" applyBorder="1" applyAlignment="1">
      <alignment horizontal="center" vertical="center"/>
    </xf>
    <xf numFmtId="164" fontId="3" fillId="0" borderId="25" xfId="0" applyNumberFormat="1" applyFont="1" applyBorder="1" applyAlignment="1">
      <alignment horizontal="center" vertical="center"/>
    </xf>
    <xf numFmtId="164" fontId="2" fillId="0" borderId="3" xfId="0" applyNumberFormat="1" applyFont="1" applyBorder="1" applyAlignment="1">
      <alignment horizontal="center" vertical="center"/>
    </xf>
    <xf numFmtId="164" fontId="2" fillId="0" borderId="5" xfId="0" applyNumberFormat="1" applyFont="1" applyBorder="1" applyAlignment="1">
      <alignment horizontal="center" vertical="center"/>
    </xf>
    <xf numFmtId="164" fontId="2" fillId="0" borderId="26" xfId="0" applyNumberFormat="1" applyFont="1" applyBorder="1" applyAlignment="1">
      <alignment horizontal="center" vertical="center"/>
    </xf>
    <xf numFmtId="164" fontId="2" fillId="0" borderId="7" xfId="0" applyNumberFormat="1" applyFont="1" applyBorder="1" applyAlignment="1">
      <alignment horizontal="center" vertical="center"/>
    </xf>
    <xf numFmtId="164" fontId="2" fillId="0" borderId="9" xfId="0" applyNumberFormat="1" applyFont="1" applyBorder="1" applyAlignment="1">
      <alignment horizontal="center" vertical="center"/>
    </xf>
    <xf numFmtId="164" fontId="3" fillId="0" borderId="14" xfId="0" applyNumberFormat="1" applyFont="1" applyBorder="1" applyAlignment="1">
      <alignment horizontal="center" vertical="center"/>
    </xf>
    <xf numFmtId="0" fontId="2" fillId="2" borderId="19" xfId="0" applyFont="1" applyFill="1" applyBorder="1" applyAlignment="1">
      <alignment horizontal="center" vertical="center" wrapText="1"/>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2" xfId="0" applyFont="1" applyFill="1" applyBorder="1" applyAlignment="1">
      <alignment horizontal="center" vertical="center" wrapText="1"/>
    </xf>
    <xf numFmtId="10" fontId="3" fillId="0" borderId="5" xfId="1" applyNumberFormat="1" applyFont="1" applyBorder="1" applyAlignment="1">
      <alignment horizontal="center" vertical="center"/>
    </xf>
    <xf numFmtId="10" fontId="3" fillId="0" borderId="3" xfId="1" applyNumberFormat="1" applyFont="1" applyBorder="1" applyAlignment="1">
      <alignment horizontal="center" vertical="center"/>
    </xf>
    <xf numFmtId="10" fontId="3" fillId="0" borderId="7" xfId="1" applyNumberFormat="1" applyFont="1" applyBorder="1" applyAlignment="1">
      <alignment horizontal="center" vertical="center"/>
    </xf>
    <xf numFmtId="1" fontId="3" fillId="0" borderId="12" xfId="0" applyNumberFormat="1" applyFont="1" applyBorder="1" applyAlignment="1">
      <alignment horizontal="center" vertical="center"/>
    </xf>
    <xf numFmtId="1" fontId="3" fillId="0" borderId="1" xfId="0" applyNumberFormat="1" applyFont="1" applyBorder="1" applyAlignment="1">
      <alignment horizontal="center" vertical="center"/>
    </xf>
    <xf numFmtId="1" fontId="3" fillId="0" borderId="13" xfId="0" applyNumberFormat="1" applyFont="1" applyBorder="1" applyAlignment="1">
      <alignment horizontal="center" vertical="center"/>
    </xf>
    <xf numFmtId="0" fontId="3" fillId="0" borderId="0" xfId="0" applyFont="1" applyAlignment="1">
      <alignment vertical="center"/>
    </xf>
    <xf numFmtId="0" fontId="3" fillId="0" borderId="4" xfId="0" applyFont="1" applyBorder="1" applyAlignment="1">
      <alignment horizontal="center" vertical="center" wrapText="1"/>
    </xf>
    <xf numFmtId="0" fontId="3" fillId="0" borderId="24" xfId="0" applyFont="1" applyBorder="1" applyAlignment="1">
      <alignment horizontal="center" vertical="center" wrapText="1"/>
    </xf>
    <xf numFmtId="10" fontId="2" fillId="2" borderId="11" xfId="0" applyNumberFormat="1" applyFont="1" applyFill="1" applyBorder="1" applyAlignment="1">
      <alignment horizontal="center" vertical="center"/>
    </xf>
    <xf numFmtId="0" fontId="3" fillId="0" borderId="8" xfId="0" applyFont="1" applyBorder="1" applyAlignment="1">
      <alignment horizontal="center" vertical="center" wrapText="1"/>
    </xf>
    <xf numFmtId="0" fontId="2" fillId="2" borderId="30" xfId="0" applyFont="1" applyFill="1" applyBorder="1" applyAlignment="1">
      <alignment horizontal="center" vertical="center" wrapText="1"/>
    </xf>
    <xf numFmtId="0" fontId="2" fillId="0" borderId="0" xfId="0" applyFont="1" applyFill="1" applyBorder="1" applyAlignment="1">
      <alignment vertical="center"/>
    </xf>
    <xf numFmtId="0" fontId="3" fillId="0" borderId="0" xfId="0" applyFont="1" applyAlignment="1">
      <alignment horizontal="center" vertical="center"/>
    </xf>
    <xf numFmtId="40" fontId="3" fillId="0" borderId="1" xfId="0" applyNumberFormat="1" applyFont="1" applyBorder="1" applyAlignment="1">
      <alignment horizontal="center" vertical="center"/>
    </xf>
    <xf numFmtId="40" fontId="2" fillId="0" borderId="5" xfId="0" applyNumberFormat="1" applyFont="1" applyBorder="1" applyAlignment="1">
      <alignment horizontal="center" vertical="center"/>
    </xf>
    <xf numFmtId="40" fontId="3" fillId="0" borderId="13" xfId="0" applyNumberFormat="1" applyFont="1" applyBorder="1" applyAlignment="1">
      <alignment horizontal="center" vertical="center"/>
    </xf>
    <xf numFmtId="40" fontId="2" fillId="0" borderId="7" xfId="0" applyNumberFormat="1" applyFont="1" applyBorder="1" applyAlignment="1">
      <alignment horizontal="center" vertical="center"/>
    </xf>
    <xf numFmtId="40" fontId="3" fillId="0" borderId="12" xfId="0" applyNumberFormat="1" applyFont="1" applyBorder="1" applyAlignment="1">
      <alignment horizontal="center" vertical="center"/>
    </xf>
    <xf numFmtId="40" fontId="2" fillId="0" borderId="3" xfId="0" applyNumberFormat="1" applyFont="1" applyBorder="1" applyAlignment="1">
      <alignment horizontal="center" vertical="center"/>
    </xf>
    <xf numFmtId="0" fontId="2" fillId="2" borderId="10"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164" fontId="3" fillId="0" borderId="5" xfId="0" applyNumberFormat="1" applyFont="1" applyBorder="1" applyAlignment="1">
      <alignment horizontal="center" vertical="center"/>
    </xf>
    <xf numFmtId="0" fontId="3" fillId="0" borderId="2" xfId="0" applyFont="1" applyBorder="1" applyAlignment="1">
      <alignment horizontal="center" vertical="center" wrapText="1"/>
    </xf>
    <xf numFmtId="165" fontId="3" fillId="0" borderId="12" xfId="0" applyNumberFormat="1" applyFont="1" applyBorder="1" applyAlignment="1">
      <alignment horizontal="center" vertical="center" wrapText="1"/>
    </xf>
    <xf numFmtId="0" fontId="3" fillId="0" borderId="34" xfId="0" applyFont="1" applyBorder="1" applyAlignment="1">
      <alignment horizontal="center" vertical="center" wrapText="1"/>
    </xf>
    <xf numFmtId="9" fontId="3" fillId="0" borderId="2" xfId="1" applyFont="1" applyBorder="1" applyAlignment="1">
      <alignment horizontal="center" vertical="center" wrapText="1"/>
    </xf>
    <xf numFmtId="166" fontId="2" fillId="0" borderId="3" xfId="2" applyNumberFormat="1" applyFont="1" applyBorder="1" applyAlignment="1">
      <alignment horizontal="center" vertical="center" wrapText="1"/>
    </xf>
    <xf numFmtId="10" fontId="3" fillId="0" borderId="2" xfId="1" applyNumberFormat="1" applyFont="1" applyBorder="1" applyAlignment="1">
      <alignment horizontal="center" vertical="center" wrapText="1"/>
    </xf>
    <xf numFmtId="165" fontId="3" fillId="0" borderId="1" xfId="0" applyNumberFormat="1" applyFont="1" applyBorder="1" applyAlignment="1">
      <alignment horizontal="center" vertical="center" wrapText="1"/>
    </xf>
    <xf numFmtId="0" fontId="3" fillId="0" borderId="35" xfId="0" applyFont="1" applyBorder="1" applyAlignment="1">
      <alignment horizontal="center" vertical="center" wrapText="1"/>
    </xf>
    <xf numFmtId="9" fontId="3" fillId="0" borderId="4" xfId="1" applyFont="1" applyBorder="1" applyAlignment="1">
      <alignment horizontal="center" vertical="center" wrapText="1"/>
    </xf>
    <xf numFmtId="166" fontId="2" fillId="0" borderId="5" xfId="2" applyNumberFormat="1" applyFont="1" applyBorder="1" applyAlignment="1">
      <alignment horizontal="center" vertical="center" wrapText="1"/>
    </xf>
    <xf numFmtId="10" fontId="3" fillId="0" borderId="4" xfId="1"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36" xfId="0" applyFont="1" applyBorder="1" applyAlignment="1">
      <alignment horizontal="center" vertical="center" wrapText="1"/>
    </xf>
    <xf numFmtId="9" fontId="3" fillId="0" borderId="6" xfId="1" applyFont="1" applyBorder="1" applyAlignment="1">
      <alignment horizontal="center" vertical="center" wrapText="1"/>
    </xf>
    <xf numFmtId="166" fontId="2" fillId="0" borderId="7" xfId="2" applyNumberFormat="1" applyFont="1" applyBorder="1" applyAlignment="1">
      <alignment horizontal="center" vertical="center" wrapText="1"/>
    </xf>
    <xf numFmtId="10" fontId="3" fillId="0" borderId="6" xfId="1" applyNumberFormat="1" applyFont="1" applyBorder="1" applyAlignment="1">
      <alignment horizontal="center" vertical="center" wrapText="1"/>
    </xf>
    <xf numFmtId="165" fontId="3" fillId="0" borderId="3" xfId="0" applyNumberFormat="1" applyFont="1" applyBorder="1" applyAlignment="1">
      <alignment horizontal="center" vertical="center" wrapText="1"/>
    </xf>
    <xf numFmtId="165" fontId="3" fillId="0" borderId="5" xfId="0" applyNumberFormat="1" applyFont="1" applyBorder="1" applyAlignment="1">
      <alignment horizontal="center" vertical="center" wrapText="1"/>
    </xf>
    <xf numFmtId="165" fontId="3" fillId="0" borderId="25" xfId="0" applyNumberFormat="1" applyFont="1" applyBorder="1" applyAlignment="1">
      <alignment horizontal="center" vertical="center" wrapText="1"/>
    </xf>
    <xf numFmtId="165" fontId="3" fillId="0" borderId="26" xfId="0" applyNumberFormat="1" applyFont="1" applyBorder="1" applyAlignment="1">
      <alignment horizontal="center" vertical="center" wrapText="1"/>
    </xf>
    <xf numFmtId="0" fontId="3" fillId="0" borderId="0" xfId="0" applyFont="1" applyAlignment="1">
      <alignment horizontal="center" vertical="center" wrapText="1"/>
    </xf>
    <xf numFmtId="0" fontId="2" fillId="2" borderId="31"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165" fontId="2" fillId="2" borderId="15" xfId="0" applyNumberFormat="1" applyFont="1" applyFill="1" applyBorder="1" applyAlignment="1">
      <alignment horizontal="center" vertical="center" wrapText="1"/>
    </xf>
    <xf numFmtId="165" fontId="2" fillId="2" borderId="11" xfId="0" applyNumberFormat="1" applyFont="1" applyFill="1" applyBorder="1" applyAlignment="1">
      <alignment horizontal="center" vertical="center" wrapText="1"/>
    </xf>
    <xf numFmtId="165" fontId="3" fillId="0" borderId="1" xfId="0" applyNumberFormat="1" applyFont="1" applyBorder="1" applyAlignment="1">
      <alignment horizontal="center" vertical="center"/>
    </xf>
    <xf numFmtId="165" fontId="3" fillId="0" borderId="13" xfId="0" applyNumberFormat="1" applyFont="1" applyBorder="1" applyAlignment="1">
      <alignment horizontal="center" vertical="center"/>
    </xf>
    <xf numFmtId="165" fontId="3" fillId="0" borderId="12" xfId="0" applyNumberFormat="1" applyFont="1" applyBorder="1" applyAlignment="1">
      <alignment horizontal="center" vertical="center"/>
    </xf>
    <xf numFmtId="164" fontId="2" fillId="2" borderId="15"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1" fontId="3" fillId="0" borderId="25" xfId="0" applyNumberFormat="1" applyFont="1" applyBorder="1" applyAlignment="1">
      <alignment horizontal="center" vertical="center"/>
    </xf>
    <xf numFmtId="10" fontId="3" fillId="0" borderId="9"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6" xfId="1" applyNumberFormat="1" applyFont="1" applyFill="1" applyBorder="1" applyAlignment="1">
      <alignment horizontal="center" vertical="center"/>
    </xf>
    <xf numFmtId="164" fontId="3" fillId="0" borderId="3" xfId="0" applyNumberFormat="1" applyFont="1" applyBorder="1" applyAlignment="1">
      <alignment horizontal="center" vertical="center"/>
    </xf>
    <xf numFmtId="165" fontId="3" fillId="0" borderId="12" xfId="0" applyNumberFormat="1" applyFont="1" applyFill="1" applyBorder="1" applyAlignment="1">
      <alignment horizontal="center" vertical="center" wrapText="1"/>
    </xf>
    <xf numFmtId="165" fontId="3" fillId="0" borderId="1" xfId="0" applyNumberFormat="1" applyFont="1" applyFill="1" applyBorder="1" applyAlignment="1">
      <alignment horizontal="center" vertical="center" wrapText="1"/>
    </xf>
    <xf numFmtId="165" fontId="3" fillId="0" borderId="13" xfId="0" applyNumberFormat="1" applyFont="1" applyFill="1" applyBorder="1" applyAlignment="1">
      <alignment horizontal="center" vertical="center" wrapText="1"/>
    </xf>
    <xf numFmtId="164" fontId="3" fillId="0" borderId="12" xfId="0" applyNumberFormat="1" applyFont="1" applyFill="1" applyBorder="1" applyAlignment="1">
      <alignment horizontal="center" vertical="center"/>
    </xf>
    <xf numFmtId="40" fontId="3" fillId="0" borderId="12" xfId="0" applyNumberFormat="1" applyFont="1" applyFill="1" applyBorder="1" applyAlignment="1">
      <alignment horizontal="center" vertical="center"/>
    </xf>
    <xf numFmtId="164" fontId="2" fillId="0" borderId="3" xfId="0" applyNumberFormat="1" applyFont="1" applyFill="1" applyBorder="1" applyAlignment="1">
      <alignment horizontal="center" vertical="center"/>
    </xf>
    <xf numFmtId="164" fontId="3" fillId="0" borderId="1" xfId="0" applyNumberFormat="1" applyFont="1" applyFill="1" applyBorder="1" applyAlignment="1">
      <alignment horizontal="center" vertical="center"/>
    </xf>
    <xf numFmtId="40" fontId="3" fillId="0" borderId="1" xfId="0" applyNumberFormat="1" applyFont="1" applyFill="1" applyBorder="1" applyAlignment="1">
      <alignment horizontal="center" vertical="center"/>
    </xf>
    <xf numFmtId="164" fontId="2" fillId="0" borderId="5" xfId="0" applyNumberFormat="1" applyFont="1" applyFill="1" applyBorder="1" applyAlignment="1">
      <alignment horizontal="center" vertical="center"/>
    </xf>
    <xf numFmtId="164" fontId="3" fillId="0" borderId="13" xfId="0" applyNumberFormat="1" applyFont="1" applyFill="1" applyBorder="1" applyAlignment="1">
      <alignment horizontal="center" vertical="center"/>
    </xf>
    <xf numFmtId="40" fontId="3" fillId="0" borderId="13" xfId="0" applyNumberFormat="1" applyFont="1" applyFill="1" applyBorder="1" applyAlignment="1">
      <alignment horizontal="center" vertical="center"/>
    </xf>
    <xf numFmtId="164" fontId="2" fillId="0" borderId="7" xfId="0" applyNumberFormat="1"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10"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3" xfId="0" applyFont="1" applyBorder="1" applyAlignment="1">
      <alignment horizontal="center" vertical="center"/>
    </xf>
    <xf numFmtId="9" fontId="3" fillId="0" borderId="12" xfId="1" applyFont="1" applyBorder="1" applyAlignment="1">
      <alignment horizontal="center" vertical="center"/>
    </xf>
    <xf numFmtId="9" fontId="3" fillId="0" borderId="1" xfId="1" applyFont="1" applyBorder="1" applyAlignment="1">
      <alignment horizontal="center" vertical="center"/>
    </xf>
    <xf numFmtId="9" fontId="3" fillId="0" borderId="13" xfId="1" applyFont="1" applyBorder="1" applyAlignment="1">
      <alignment horizontal="center" vertical="center"/>
    </xf>
    <xf numFmtId="164" fontId="3" fillId="0" borderId="12" xfId="0" applyNumberFormat="1" applyFont="1" applyBorder="1" applyAlignment="1">
      <alignment horizontal="center" vertical="center"/>
    </xf>
    <xf numFmtId="164" fontId="3" fillId="0" borderId="1" xfId="0" applyNumberFormat="1" applyFont="1" applyBorder="1" applyAlignment="1">
      <alignment horizontal="center" vertical="center"/>
    </xf>
    <xf numFmtId="164" fontId="3" fillId="0" borderId="13" xfId="0" applyNumberFormat="1" applyFont="1" applyBorder="1" applyAlignment="1">
      <alignment horizontal="center" vertical="center"/>
    </xf>
    <xf numFmtId="0" fontId="3" fillId="0" borderId="24" xfId="0" applyFont="1" applyBorder="1" applyAlignment="1">
      <alignment horizontal="center" vertical="center"/>
    </xf>
    <xf numFmtId="164" fontId="3" fillId="0" borderId="25" xfId="0" applyNumberFormat="1" applyFont="1" applyBorder="1" applyAlignment="1">
      <alignment horizontal="center" vertical="center"/>
    </xf>
    <xf numFmtId="9" fontId="3" fillId="0" borderId="25" xfId="1" applyFont="1" applyBorder="1" applyAlignment="1">
      <alignment horizontal="center" vertical="center"/>
    </xf>
    <xf numFmtId="10" fontId="3" fillId="0" borderId="12" xfId="1" applyNumberFormat="1" applyFont="1" applyBorder="1" applyAlignment="1">
      <alignment horizontal="center" vertical="center"/>
    </xf>
    <xf numFmtId="10" fontId="3" fillId="0" borderId="13" xfId="1" applyNumberFormat="1" applyFont="1" applyBorder="1" applyAlignment="1">
      <alignment horizontal="center" vertical="center"/>
    </xf>
    <xf numFmtId="164" fontId="2" fillId="0" borderId="3" xfId="0" applyNumberFormat="1" applyFont="1" applyBorder="1" applyAlignment="1">
      <alignment horizontal="center" vertical="center"/>
    </xf>
    <xf numFmtId="164" fontId="2" fillId="0" borderId="5" xfId="0" applyNumberFormat="1" applyFont="1" applyBorder="1" applyAlignment="1">
      <alignment horizontal="center" vertical="center"/>
    </xf>
    <xf numFmtId="164" fontId="2" fillId="0" borderId="26" xfId="0" applyNumberFormat="1" applyFont="1" applyBorder="1" applyAlignment="1">
      <alignment horizontal="center" vertical="center"/>
    </xf>
    <xf numFmtId="164" fontId="2" fillId="0" borderId="7" xfId="0" applyNumberFormat="1" applyFont="1" applyBorder="1" applyAlignment="1">
      <alignment horizontal="center" vertical="center"/>
    </xf>
    <xf numFmtId="10" fontId="3" fillId="0" borderId="1" xfId="0" applyNumberFormat="1" applyFont="1" applyBorder="1" applyAlignment="1">
      <alignment horizontal="center" vertical="center"/>
    </xf>
    <xf numFmtId="10" fontId="3" fillId="0" borderId="13" xfId="0" applyNumberFormat="1" applyFont="1" applyBorder="1" applyAlignment="1">
      <alignment horizontal="center" vertical="center"/>
    </xf>
    <xf numFmtId="10" fontId="3" fillId="0" borderId="12" xfId="0" applyNumberFormat="1" applyFont="1" applyBorder="1" applyAlignment="1">
      <alignment horizontal="center" vertical="center"/>
    </xf>
    <xf numFmtId="10" fontId="3" fillId="0" borderId="1" xfId="1" applyNumberFormat="1" applyFont="1" applyBorder="1" applyAlignment="1">
      <alignment horizontal="center" vertical="center"/>
    </xf>
    <xf numFmtId="10" fontId="3" fillId="0" borderId="25" xfId="1" applyNumberFormat="1" applyFont="1" applyBorder="1" applyAlignment="1">
      <alignment horizontal="center" vertical="center"/>
    </xf>
    <xf numFmtId="10" fontId="3" fillId="0" borderId="25" xfId="0" applyNumberFormat="1" applyFont="1" applyBorder="1" applyAlignment="1">
      <alignment horizontal="center" vertical="center"/>
    </xf>
    <xf numFmtId="0" fontId="3" fillId="0" borderId="25" xfId="0" applyFont="1" applyBorder="1" applyAlignment="1">
      <alignment horizontal="center" vertical="center"/>
    </xf>
    <xf numFmtId="39" fontId="3" fillId="0" borderId="12" xfId="5" applyNumberFormat="1" applyFont="1" applyFill="1" applyBorder="1" applyAlignment="1" applyProtection="1">
      <alignment horizontal="center" vertical="center"/>
    </xf>
    <xf numFmtId="39" fontId="3" fillId="0" borderId="1" xfId="5" applyNumberFormat="1" applyFont="1" applyFill="1" applyBorder="1" applyAlignment="1" applyProtection="1">
      <alignment horizontal="center" vertical="center"/>
    </xf>
    <xf numFmtId="39" fontId="3" fillId="0" borderId="25" xfId="5" applyNumberFormat="1" applyFont="1" applyFill="1" applyBorder="1" applyAlignment="1" applyProtection="1">
      <alignment horizontal="center" vertical="center"/>
    </xf>
    <xf numFmtId="39" fontId="3" fillId="0" borderId="13" xfId="5" applyNumberFormat="1" applyFont="1" applyFill="1" applyBorder="1" applyAlignment="1" applyProtection="1">
      <alignment horizontal="center" vertical="center"/>
    </xf>
    <xf numFmtId="0" fontId="4" fillId="4" borderId="18" xfId="0" applyFont="1" applyFill="1" applyBorder="1" applyAlignment="1">
      <alignment horizontal="center" vertical="center"/>
    </xf>
    <xf numFmtId="0" fontId="4" fillId="4" borderId="20" xfId="0" applyFont="1" applyFill="1" applyBorder="1" applyAlignment="1">
      <alignment horizontal="center" vertical="center"/>
    </xf>
    <xf numFmtId="4" fontId="3" fillId="0" borderId="12" xfId="0" applyNumberFormat="1" applyFont="1" applyBorder="1" applyAlignment="1">
      <alignment horizontal="center" vertical="center"/>
    </xf>
    <xf numFmtId="4" fontId="3" fillId="0" borderId="1" xfId="0" applyNumberFormat="1" applyFont="1" applyBorder="1" applyAlignment="1">
      <alignment horizontal="center" vertical="center"/>
    </xf>
    <xf numFmtId="4" fontId="3" fillId="0" borderId="13" xfId="0" applyNumberFormat="1" applyFont="1" applyBorder="1" applyAlignment="1">
      <alignment horizontal="center" vertical="center"/>
    </xf>
    <xf numFmtId="4" fontId="3" fillId="0" borderId="25" xfId="0" applyNumberFormat="1" applyFont="1" applyBorder="1" applyAlignment="1">
      <alignment horizontal="center" vertical="center"/>
    </xf>
    <xf numFmtId="40" fontId="3" fillId="0" borderId="25" xfId="0" applyNumberFormat="1" applyFont="1" applyBorder="1" applyAlignment="1">
      <alignment horizontal="center" vertical="center"/>
    </xf>
    <xf numFmtId="40" fontId="2" fillId="0" borderId="26" xfId="0" applyNumberFormat="1" applyFont="1" applyBorder="1" applyAlignment="1">
      <alignment horizontal="center" vertical="center"/>
    </xf>
    <xf numFmtId="164" fontId="3" fillId="0" borderId="25" xfId="0" applyNumberFormat="1" applyFont="1" applyFill="1" applyBorder="1" applyAlignment="1">
      <alignment horizontal="center" vertical="center"/>
    </xf>
    <xf numFmtId="40" fontId="3" fillId="0" borderId="25" xfId="0" applyNumberFormat="1" applyFont="1" applyFill="1" applyBorder="1" applyAlignment="1">
      <alignment horizontal="center" vertical="center"/>
    </xf>
    <xf numFmtId="164" fontId="2" fillId="0" borderId="26" xfId="0" applyNumberFormat="1" applyFont="1" applyFill="1" applyBorder="1" applyAlignment="1">
      <alignment horizontal="center" vertical="center"/>
    </xf>
    <xf numFmtId="165" fontId="3" fillId="0" borderId="25" xfId="0" applyNumberFormat="1" applyFont="1" applyBorder="1" applyAlignment="1">
      <alignment horizontal="center" vertical="center"/>
    </xf>
    <xf numFmtId="0" fontId="6" fillId="0" borderId="6" xfId="0" applyFont="1" applyBorder="1" applyAlignment="1">
      <alignment horizontal="center" vertical="center" wrapText="1"/>
    </xf>
    <xf numFmtId="164" fontId="6" fillId="0" borderId="13" xfId="0" applyNumberFormat="1" applyFont="1" applyBorder="1" applyAlignment="1">
      <alignment horizontal="center" vertical="center"/>
    </xf>
    <xf numFmtId="164" fontId="6" fillId="0" borderId="7" xfId="0" applyNumberFormat="1" applyFont="1" applyBorder="1" applyAlignment="1">
      <alignment horizontal="center" vertical="center"/>
    </xf>
    <xf numFmtId="0" fontId="2" fillId="2" borderId="22" xfId="0" applyFont="1" applyFill="1" applyBorder="1" applyAlignment="1">
      <alignment horizontal="center" vertical="center" wrapText="1"/>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2"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0" borderId="0" xfId="0" applyFont="1" applyAlignment="1">
      <alignment horizontal="center" vertical="center"/>
    </xf>
    <xf numFmtId="0" fontId="24" fillId="0" borderId="0" xfId="0" applyFont="1" applyAlignment="1">
      <alignment horizontal="center" vertical="center" wrapText="1"/>
    </xf>
    <xf numFmtId="10" fontId="3" fillId="0" borderId="12" xfId="1" applyNumberFormat="1" applyFont="1" applyFill="1" applyBorder="1" applyAlignment="1">
      <alignment horizontal="center" vertical="center"/>
    </xf>
    <xf numFmtId="10" fontId="3" fillId="0" borderId="13" xfId="1" applyNumberFormat="1" applyFont="1" applyFill="1" applyBorder="1" applyAlignment="1">
      <alignment horizontal="center" vertical="center"/>
    </xf>
    <xf numFmtId="164" fontId="3" fillId="0" borderId="7" xfId="0" applyNumberFormat="1" applyFont="1" applyBorder="1" applyAlignment="1">
      <alignment horizontal="center" vertical="center"/>
    </xf>
    <xf numFmtId="0" fontId="24" fillId="0" borderId="0" xfId="0" applyFont="1" applyAlignment="1">
      <alignment horizontal="center" vertical="center"/>
    </xf>
    <xf numFmtId="0" fontId="3" fillId="38" borderId="4" xfId="0" applyFont="1" applyFill="1" applyBorder="1" applyAlignment="1">
      <alignment horizontal="center" vertical="center" wrapText="1"/>
    </xf>
    <xf numFmtId="10" fontId="3" fillId="38" borderId="5" xfId="1" applyNumberFormat="1" applyFont="1" applyFill="1" applyBorder="1" applyAlignment="1">
      <alignment horizontal="center" vertical="center"/>
    </xf>
    <xf numFmtId="0" fontId="29" fillId="0" borderId="4" xfId="0" applyFont="1" applyBorder="1" applyAlignment="1">
      <alignment horizontal="center" vertical="center"/>
    </xf>
    <xf numFmtId="0" fontId="29" fillId="0" borderId="6" xfId="0" applyFont="1" applyBorder="1" applyAlignment="1">
      <alignment horizontal="center" vertical="center"/>
    </xf>
    <xf numFmtId="10" fontId="29" fillId="0" borderId="5" xfId="1" applyNumberFormat="1" applyFont="1" applyBorder="1" applyAlignment="1">
      <alignment horizontal="center" vertical="center"/>
    </xf>
    <xf numFmtId="10" fontId="29" fillId="0" borderId="7" xfId="1" applyNumberFormat="1" applyFont="1" applyBorder="1" applyAlignment="1">
      <alignment horizontal="center" vertical="center"/>
    </xf>
    <xf numFmtId="10" fontId="3" fillId="0" borderId="12" xfId="1" applyNumberFormat="1" applyFont="1" applyFill="1" applyBorder="1" applyAlignment="1" applyProtection="1">
      <alignment horizontal="center" vertical="center"/>
    </xf>
    <xf numFmtId="10" fontId="3" fillId="0" borderId="1" xfId="1" applyNumberFormat="1" applyFont="1" applyFill="1" applyBorder="1" applyAlignment="1" applyProtection="1">
      <alignment horizontal="center" vertical="center"/>
    </xf>
    <xf numFmtId="10" fontId="3" fillId="0" borderId="25" xfId="1" applyNumberFormat="1" applyFont="1" applyFill="1" applyBorder="1" applyAlignment="1" applyProtection="1">
      <alignment horizontal="center" vertical="center"/>
    </xf>
    <xf numFmtId="10" fontId="3" fillId="0" borderId="13" xfId="1" applyNumberFormat="1" applyFont="1" applyFill="1" applyBorder="1" applyAlignment="1" applyProtection="1">
      <alignment horizontal="center" vertical="center"/>
    </xf>
    <xf numFmtId="0" fontId="4" fillId="0" borderId="0" xfId="0" applyFont="1" applyFill="1" applyBorder="1" applyAlignment="1">
      <alignment vertical="center"/>
    </xf>
    <xf numFmtId="0" fontId="4" fillId="3" borderId="31" xfId="0" applyFont="1" applyFill="1" applyBorder="1" applyAlignment="1">
      <alignment horizontal="center" vertical="center"/>
    </xf>
    <xf numFmtId="167" fontId="4" fillId="3" borderId="31" xfId="3" applyFont="1" applyFill="1" applyBorder="1" applyAlignment="1" applyProtection="1">
      <alignment horizontal="center" vertical="center"/>
    </xf>
    <xf numFmtId="0" fontId="3" fillId="0" borderId="8" xfId="0" applyFont="1" applyFill="1" applyBorder="1" applyAlignment="1">
      <alignment horizontal="center" vertical="center"/>
    </xf>
    <xf numFmtId="3" fontId="3" fillId="0" borderId="14" xfId="3" applyNumberFormat="1" applyFont="1" applyFill="1" applyBorder="1" applyAlignment="1" applyProtection="1">
      <alignment horizontal="center" vertical="center"/>
    </xf>
    <xf numFmtId="167" fontId="3" fillId="0" borderId="14" xfId="3" applyFont="1" applyFill="1" applyBorder="1" applyAlignment="1" applyProtection="1">
      <alignment horizontal="center" vertical="center"/>
    </xf>
    <xf numFmtId="4" fontId="29" fillId="0" borderId="55" xfId="0" applyNumberFormat="1" applyFont="1" applyFill="1" applyBorder="1" applyAlignment="1">
      <alignment horizontal="center" vertical="center"/>
    </xf>
    <xf numFmtId="0" fontId="3" fillId="0" borderId="4" xfId="0" applyFont="1" applyFill="1" applyBorder="1" applyAlignment="1">
      <alignment horizontal="center" vertical="center"/>
    </xf>
    <xf numFmtId="3" fontId="3" fillId="0" borderId="1" xfId="3" applyNumberFormat="1" applyFont="1" applyFill="1" applyBorder="1" applyAlignment="1" applyProtection="1">
      <alignment horizontal="center" vertical="center"/>
    </xf>
    <xf numFmtId="167" fontId="3" fillId="0" borderId="1" xfId="3" applyFont="1" applyFill="1" applyBorder="1" applyAlignment="1" applyProtection="1">
      <alignment horizontal="center" vertical="center"/>
    </xf>
    <xf numFmtId="4" fontId="29" fillId="0" borderId="56" xfId="0" applyNumberFormat="1" applyFont="1" applyFill="1" applyBorder="1" applyAlignment="1">
      <alignment horizontal="center" vertical="center"/>
    </xf>
    <xf numFmtId="0" fontId="3" fillId="0" borderId="6" xfId="0" applyFont="1" applyFill="1" applyBorder="1" applyAlignment="1">
      <alignment horizontal="center" vertical="center"/>
    </xf>
    <xf numFmtId="3" fontId="3" fillId="0" borderId="13" xfId="3" applyNumberFormat="1" applyFont="1" applyFill="1" applyBorder="1" applyAlignment="1" applyProtection="1">
      <alignment horizontal="center" vertical="center"/>
    </xf>
    <xf numFmtId="167" fontId="3" fillId="0" borderId="13" xfId="3" applyFont="1" applyFill="1" applyBorder="1" applyAlignment="1" applyProtection="1">
      <alignment horizontal="center" vertical="center"/>
    </xf>
    <xf numFmtId="4" fontId="29" fillId="0" borderId="57" xfId="0" applyNumberFormat="1" applyFont="1" applyFill="1" applyBorder="1" applyAlignment="1">
      <alignment horizontal="center" vertical="center"/>
    </xf>
    <xf numFmtId="4" fontId="4" fillId="3" borderId="33" xfId="0" applyNumberFormat="1" applyFont="1" applyFill="1" applyBorder="1" applyAlignment="1">
      <alignment horizontal="center" vertical="center"/>
    </xf>
    <xf numFmtId="0" fontId="3" fillId="0" borderId="0" xfId="0" applyFont="1" applyBorder="1" applyAlignment="1">
      <alignment horizontal="center" vertical="center"/>
    </xf>
    <xf numFmtId="167" fontId="3" fillId="0" borderId="0" xfId="3" applyFont="1" applyFill="1" applyBorder="1" applyAlignment="1" applyProtection="1">
      <alignment horizontal="center" vertical="center"/>
    </xf>
    <xf numFmtId="167" fontId="3" fillId="0" borderId="0" xfId="0" applyNumberFormat="1" applyFont="1" applyBorder="1" applyAlignment="1">
      <alignment horizontal="center" vertical="center"/>
    </xf>
    <xf numFmtId="0" fontId="4" fillId="0" borderId="0"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4" fontId="3" fillId="0" borderId="12" xfId="3" applyNumberFormat="1" applyFont="1" applyFill="1" applyBorder="1" applyAlignment="1" applyProtection="1">
      <alignment horizontal="center" vertical="center"/>
    </xf>
    <xf numFmtId="4" fontId="4" fillId="0" borderId="3" xfId="3" applyNumberFormat="1" applyFont="1" applyFill="1" applyBorder="1" applyAlignment="1" applyProtection="1">
      <alignment horizontal="center" vertical="center"/>
    </xf>
    <xf numFmtId="0" fontId="3" fillId="0" borderId="0" xfId="0" applyFont="1" applyFill="1" applyBorder="1" applyAlignment="1">
      <alignment horizontal="center" vertical="center"/>
    </xf>
    <xf numFmtId="4" fontId="3" fillId="0" borderId="1" xfId="3" applyNumberFormat="1" applyFont="1" applyFill="1" applyBorder="1" applyAlignment="1" applyProtection="1">
      <alignment horizontal="center" vertical="center"/>
    </xf>
    <xf numFmtId="4" fontId="4" fillId="0" borderId="5" xfId="3" applyNumberFormat="1" applyFont="1" applyFill="1" applyBorder="1" applyAlignment="1" applyProtection="1">
      <alignment horizontal="center" vertical="center"/>
    </xf>
    <xf numFmtId="4" fontId="3" fillId="0" borderId="13" xfId="3" applyNumberFormat="1" applyFont="1" applyFill="1" applyBorder="1" applyAlignment="1" applyProtection="1">
      <alignment horizontal="center" vertical="center"/>
    </xf>
    <xf numFmtId="4" fontId="4" fillId="0" borderId="7" xfId="3" applyNumberFormat="1" applyFont="1" applyFill="1" applyBorder="1" applyAlignment="1" applyProtection="1">
      <alignment horizontal="center" vertical="center"/>
    </xf>
    <xf numFmtId="4" fontId="3" fillId="0" borderId="14" xfId="3" applyNumberFormat="1" applyFont="1" applyFill="1" applyBorder="1" applyAlignment="1" applyProtection="1">
      <alignment horizontal="center" vertical="center"/>
    </xf>
    <xf numFmtId="4" fontId="4" fillId="0" borderId="9" xfId="3" applyNumberFormat="1" applyFont="1" applyFill="1" applyBorder="1" applyAlignment="1" applyProtection="1">
      <alignment horizontal="center" vertical="center"/>
    </xf>
    <xf numFmtId="0" fontId="31" fillId="0" borderId="8" xfId="0" applyFont="1" applyBorder="1" applyAlignment="1">
      <alignment horizontal="center" vertical="center"/>
    </xf>
    <xf numFmtId="1" fontId="31" fillId="0" borderId="14" xfId="3" applyNumberFormat="1" applyFont="1" applyBorder="1" applyAlignment="1">
      <alignment horizontal="center" vertical="center"/>
    </xf>
    <xf numFmtId="2" fontId="31" fillId="0" borderId="14" xfId="3" applyNumberFormat="1" applyFont="1" applyBorder="1" applyAlignment="1">
      <alignment horizontal="center" vertical="center"/>
    </xf>
    <xf numFmtId="4" fontId="31" fillId="0" borderId="14" xfId="3" applyNumberFormat="1" applyFont="1" applyBorder="1" applyAlignment="1">
      <alignment horizontal="center" vertical="center"/>
    </xf>
    <xf numFmtId="4" fontId="3" fillId="0" borderId="9" xfId="0" applyNumberFormat="1" applyFont="1" applyBorder="1" applyAlignment="1">
      <alignment horizontal="center" vertical="center"/>
    </xf>
    <xf numFmtId="0" fontId="31" fillId="0" borderId="4" xfId="0" applyFont="1" applyBorder="1" applyAlignment="1">
      <alignment horizontal="center" vertical="center"/>
    </xf>
    <xf numFmtId="1" fontId="31" fillId="0" borderId="1" xfId="3" applyNumberFormat="1" applyFont="1" applyBorder="1" applyAlignment="1">
      <alignment horizontal="center" vertical="center"/>
    </xf>
    <xf numFmtId="2" fontId="31" fillId="0" borderId="1" xfId="3" applyNumberFormat="1" applyFont="1" applyBorder="1" applyAlignment="1">
      <alignment horizontal="center" vertical="center"/>
    </xf>
    <xf numFmtId="4" fontId="31" fillId="0" borderId="1" xfId="3" applyNumberFormat="1" applyFont="1" applyBorder="1" applyAlignment="1">
      <alignment horizontal="center" vertical="center"/>
    </xf>
    <xf numFmtId="4" fontId="3" fillId="0" borderId="5" xfId="0" applyNumberFormat="1" applyFont="1" applyBorder="1" applyAlignment="1">
      <alignment horizontal="center" vertical="center"/>
    </xf>
    <xf numFmtId="0" fontId="29" fillId="0" borderId="4" xfId="0" applyFont="1" applyFill="1" applyBorder="1" applyAlignment="1">
      <alignment horizontal="center" vertical="center"/>
    </xf>
    <xf numFmtId="2" fontId="3" fillId="0" borderId="1" xfId="0" applyNumberFormat="1" applyFont="1" applyBorder="1" applyAlignment="1">
      <alignment horizontal="center" vertical="center"/>
    </xf>
    <xf numFmtId="0" fontId="31" fillId="0" borderId="6" xfId="0" applyFont="1" applyBorder="1" applyAlignment="1">
      <alignment horizontal="center" vertical="center"/>
    </xf>
    <xf numFmtId="1" fontId="31" fillId="0" borderId="13" xfId="3" applyNumberFormat="1" applyFont="1" applyBorder="1" applyAlignment="1">
      <alignment horizontal="center" vertical="center"/>
    </xf>
    <xf numFmtId="2" fontId="31" fillId="0" borderId="13" xfId="3" applyNumberFormat="1" applyFont="1" applyBorder="1" applyAlignment="1">
      <alignment horizontal="center" vertical="center"/>
    </xf>
    <xf numFmtId="4" fontId="31" fillId="0" borderId="13" xfId="3" applyNumberFormat="1" applyFont="1" applyBorder="1" applyAlignment="1">
      <alignment horizontal="center" vertical="center"/>
    </xf>
    <xf numFmtId="4" fontId="3" fillId="0" borderId="7" xfId="0" applyNumberFormat="1" applyFont="1" applyBorder="1" applyAlignment="1">
      <alignment horizontal="center" vertical="center"/>
    </xf>
    <xf numFmtId="4" fontId="4" fillId="3" borderId="52" xfId="0" applyNumberFormat="1" applyFont="1" applyFill="1" applyBorder="1" applyAlignment="1">
      <alignment horizontal="center" vertical="center"/>
    </xf>
    <xf numFmtId="4" fontId="2" fillId="2" borderId="31" xfId="0" applyNumberFormat="1" applyFont="1" applyFill="1" applyBorder="1" applyAlignment="1">
      <alignment horizontal="center" vertical="center"/>
    </xf>
    <xf numFmtId="0" fontId="4" fillId="3" borderId="10" xfId="0" applyFont="1" applyFill="1" applyBorder="1" applyAlignment="1">
      <alignment horizontal="center" vertical="center"/>
    </xf>
    <xf numFmtId="0" fontId="4" fillId="3" borderId="15" xfId="0" applyFont="1" applyFill="1" applyBorder="1" applyAlignment="1">
      <alignment horizontal="center" vertical="center"/>
    </xf>
    <xf numFmtId="167" fontId="4" fillId="3" borderId="11" xfId="0" applyNumberFormat="1" applyFont="1" applyFill="1" applyBorder="1" applyAlignment="1">
      <alignment horizontal="center" vertical="center" wrapText="1"/>
    </xf>
    <xf numFmtId="4" fontId="4" fillId="0" borderId="3" xfId="0" applyNumberFormat="1" applyFont="1" applyFill="1" applyBorder="1" applyAlignment="1">
      <alignment horizontal="center" vertical="center"/>
    </xf>
    <xf numFmtId="4" fontId="4" fillId="0" borderId="5" xfId="0" applyNumberFormat="1" applyFont="1" applyFill="1" applyBorder="1" applyAlignment="1">
      <alignment horizontal="center" vertical="center"/>
    </xf>
    <xf numFmtId="4" fontId="3" fillId="0" borderId="25" xfId="3" applyNumberFormat="1" applyFont="1" applyFill="1" applyBorder="1" applyAlignment="1" applyProtection="1">
      <alignment horizontal="center" vertical="center"/>
    </xf>
    <xf numFmtId="4" fontId="4" fillId="0" borderId="26" xfId="0" applyNumberFormat="1" applyFont="1" applyFill="1" applyBorder="1" applyAlignment="1">
      <alignment horizontal="center" vertical="center"/>
    </xf>
    <xf numFmtId="4" fontId="4" fillId="0" borderId="3" xfId="0" applyNumberFormat="1" applyFont="1" applyBorder="1" applyAlignment="1">
      <alignment horizontal="center" vertical="center"/>
    </xf>
    <xf numFmtId="4" fontId="4" fillId="0" borderId="5" xfId="0" applyNumberFormat="1" applyFont="1" applyBorder="1" applyAlignment="1">
      <alignment horizontal="center" vertical="center"/>
    </xf>
    <xf numFmtId="4" fontId="4" fillId="0" borderId="7" xfId="0" applyNumberFormat="1" applyFont="1" applyBorder="1" applyAlignment="1">
      <alignment horizontal="center" vertical="center"/>
    </xf>
    <xf numFmtId="0" fontId="4" fillId="4" borderId="19" xfId="0" applyFont="1" applyFill="1" applyBorder="1" applyAlignment="1">
      <alignment horizontal="center" vertical="center" wrapText="1"/>
    </xf>
    <xf numFmtId="4" fontId="29" fillId="0" borderId="3" xfId="0" applyNumberFormat="1" applyFont="1" applyFill="1" applyBorder="1" applyAlignment="1">
      <alignment horizontal="center" vertical="center"/>
    </xf>
    <xf numFmtId="4" fontId="29" fillId="0" borderId="5" xfId="0" applyNumberFormat="1" applyFont="1" applyFill="1" applyBorder="1" applyAlignment="1">
      <alignment horizontal="center" vertical="center"/>
    </xf>
    <xf numFmtId="4" fontId="29" fillId="0" borderId="26" xfId="0" applyNumberFormat="1" applyFont="1" applyFill="1" applyBorder="1" applyAlignment="1">
      <alignment horizontal="center" vertical="center"/>
    </xf>
    <xf numFmtId="4" fontId="29" fillId="0" borderId="3" xfId="0" applyNumberFormat="1" applyFont="1" applyBorder="1" applyAlignment="1">
      <alignment horizontal="center" vertical="center"/>
    </xf>
    <xf numFmtId="4" fontId="29" fillId="0" borderId="5" xfId="0" applyNumberFormat="1" applyFont="1" applyBorder="1" applyAlignment="1">
      <alignment horizontal="center" vertical="center"/>
    </xf>
    <xf numFmtId="4" fontId="29" fillId="0" borderId="7" xfId="0" applyNumberFormat="1" applyFont="1" applyBorder="1" applyAlignment="1">
      <alignment horizontal="center" vertical="center"/>
    </xf>
    <xf numFmtId="0" fontId="2" fillId="0" borderId="0" xfId="0" applyFont="1" applyAlignment="1">
      <alignment vertical="center"/>
    </xf>
    <xf numFmtId="0" fontId="2" fillId="0" borderId="31" xfId="0" applyFont="1" applyBorder="1" applyAlignment="1">
      <alignment horizontal="center" vertical="center" wrapText="1"/>
    </xf>
    <xf numFmtId="0" fontId="2" fillId="0" borderId="29"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52" xfId="0" applyFont="1" applyBorder="1" applyAlignment="1">
      <alignment vertical="center" wrapText="1"/>
    </xf>
    <xf numFmtId="0" fontId="3" fillId="0" borderId="52" xfId="0" applyFont="1" applyBorder="1" applyAlignment="1">
      <alignment horizontal="center" vertical="center" wrapText="1"/>
    </xf>
    <xf numFmtId="10" fontId="3" fillId="0" borderId="52" xfId="0" applyNumberFormat="1" applyFont="1" applyBorder="1" applyAlignment="1">
      <alignment horizontal="center" vertical="center" wrapText="1"/>
    </xf>
    <xf numFmtId="10" fontId="3" fillId="36" borderId="5" xfId="1" applyNumberFormat="1" applyFont="1" applyFill="1" applyBorder="1" applyAlignment="1">
      <alignment horizontal="center" vertical="center"/>
    </xf>
    <xf numFmtId="0" fontId="3" fillId="0" borderId="52" xfId="0" applyFont="1" applyBorder="1" applyAlignment="1">
      <alignment horizontal="justify" vertical="center" wrapText="1"/>
    </xf>
    <xf numFmtId="0" fontId="2" fillId="0" borderId="29" xfId="0" applyFont="1" applyBorder="1" applyAlignment="1">
      <alignment vertical="center" wrapText="1"/>
    </xf>
    <xf numFmtId="0" fontId="3" fillId="0" borderId="0" xfId="0" applyFont="1"/>
    <xf numFmtId="0" fontId="2" fillId="0" borderId="33" xfId="0" applyFont="1" applyBorder="1" applyAlignment="1">
      <alignment horizontal="center" vertical="center" wrapText="1"/>
    </xf>
    <xf numFmtId="4" fontId="31" fillId="37" borderId="14" xfId="3" applyNumberFormat="1" applyFont="1" applyFill="1" applyBorder="1" applyAlignment="1">
      <alignment horizontal="center" vertical="center"/>
    </xf>
    <xf numFmtId="4" fontId="31" fillId="37" borderId="1" xfId="3" applyNumberFormat="1" applyFont="1" applyFill="1" applyBorder="1" applyAlignment="1">
      <alignment horizontal="center" vertical="center"/>
    </xf>
    <xf numFmtId="4" fontId="31" fillId="37" borderId="13" xfId="3" applyNumberFormat="1" applyFont="1" applyFill="1" applyBorder="1" applyAlignment="1">
      <alignment horizontal="center" vertical="center"/>
    </xf>
    <xf numFmtId="0" fontId="2" fillId="41" borderId="16" xfId="0" applyFont="1" applyFill="1" applyBorder="1" applyAlignment="1">
      <alignment horizontal="center" vertical="center"/>
    </xf>
    <xf numFmtId="10" fontId="2" fillId="41" borderId="17" xfId="1" applyNumberFormat="1" applyFont="1" applyFill="1" applyBorder="1" applyAlignment="1">
      <alignment horizontal="center" vertical="center"/>
    </xf>
    <xf numFmtId="10" fontId="3" fillId="36" borderId="12" xfId="0" applyNumberFormat="1" applyFont="1" applyFill="1" applyBorder="1" applyAlignment="1">
      <alignment horizontal="center" vertical="center"/>
    </xf>
    <xf numFmtId="10" fontId="3" fillId="36" borderId="1" xfId="0" applyNumberFormat="1" applyFont="1" applyFill="1" applyBorder="1" applyAlignment="1">
      <alignment horizontal="center" vertical="center"/>
    </xf>
    <xf numFmtId="10" fontId="3" fillId="36" borderId="25" xfId="0" applyNumberFormat="1" applyFont="1" applyFill="1" applyBorder="1" applyAlignment="1">
      <alignment horizontal="center" vertical="center"/>
    </xf>
    <xf numFmtId="10" fontId="3" fillId="36" borderId="13" xfId="0" applyNumberFormat="1" applyFont="1" applyFill="1" applyBorder="1" applyAlignment="1">
      <alignment horizontal="center" vertical="center"/>
    </xf>
    <xf numFmtId="0" fontId="2" fillId="0" borderId="0" xfId="0" applyFont="1" applyAlignment="1">
      <alignment horizontal="center" vertical="center"/>
    </xf>
    <xf numFmtId="0" fontId="24" fillId="0" borderId="0" xfId="0" applyFont="1" applyAlignment="1">
      <alignment horizontal="center" vertical="center" wrapText="1"/>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5" xfId="0" applyFont="1" applyFill="1" applyBorder="1" applyAlignment="1">
      <alignment horizontal="center" vertical="center" wrapText="1"/>
    </xf>
    <xf numFmtId="0" fontId="2" fillId="0" borderId="0" xfId="0" applyFont="1" applyAlignment="1">
      <alignment horizontal="center" vertical="center"/>
    </xf>
    <xf numFmtId="0" fontId="2" fillId="2" borderId="11" xfId="0" applyFont="1" applyFill="1" applyBorder="1" applyAlignment="1">
      <alignment horizontal="center" vertical="center"/>
    </xf>
    <xf numFmtId="0" fontId="2" fillId="2" borderId="31" xfId="0" applyFont="1" applyFill="1" applyBorder="1" applyAlignment="1">
      <alignment horizontal="center" vertical="center"/>
    </xf>
    <xf numFmtId="4" fontId="2" fillId="0" borderId="5" xfId="0" applyNumberFormat="1" applyFont="1" applyBorder="1" applyAlignment="1">
      <alignment horizontal="center" vertical="center"/>
    </xf>
    <xf numFmtId="0" fontId="30" fillId="3" borderId="10" xfId="0" applyFont="1" applyFill="1" applyBorder="1" applyAlignment="1">
      <alignment horizontal="center" vertical="center"/>
    </xf>
    <xf numFmtId="0" fontId="30" fillId="3" borderId="15" xfId="0" applyFont="1" applyFill="1" applyBorder="1" applyAlignment="1">
      <alignment horizontal="center" vertical="center"/>
    </xf>
    <xf numFmtId="0" fontId="30" fillId="3" borderId="15" xfId="0" applyFont="1" applyFill="1" applyBorder="1" applyAlignment="1">
      <alignment horizontal="center" vertical="center" wrapText="1"/>
    </xf>
    <xf numFmtId="0" fontId="2" fillId="2" borderId="0" xfId="0" applyFont="1" applyFill="1" applyBorder="1" applyAlignment="1">
      <alignment horizontal="center" vertical="center" wrapText="1"/>
    </xf>
    <xf numFmtId="164" fontId="2" fillId="0" borderId="1" xfId="0" applyNumberFormat="1" applyFont="1" applyBorder="1" applyAlignment="1">
      <alignment horizontal="center" vertical="center"/>
    </xf>
    <xf numFmtId="0" fontId="2" fillId="0" borderId="29" xfId="0" applyFont="1" applyBorder="1" applyAlignment="1">
      <alignment horizontal="center" vertical="center" wrapText="1"/>
    </xf>
    <xf numFmtId="0" fontId="2" fillId="0" borderId="29" xfId="0" applyFont="1" applyBorder="1" applyAlignment="1">
      <alignment horizontal="center" vertical="center" wrapText="1"/>
    </xf>
    <xf numFmtId="44" fontId="3" fillId="0" borderId="0" xfId="0" applyNumberFormat="1" applyFont="1"/>
    <xf numFmtId="0" fontId="0" fillId="0" borderId="31" xfId="0" applyBorder="1"/>
    <xf numFmtId="44" fontId="3" fillId="0" borderId="52" xfId="53" applyFont="1" applyBorder="1" applyAlignment="1">
      <alignment horizontal="center" vertical="center" wrapText="1"/>
    </xf>
    <xf numFmtId="44" fontId="3" fillId="0" borderId="52" xfId="0" applyNumberFormat="1" applyFont="1" applyBorder="1" applyAlignment="1">
      <alignment horizontal="center" vertical="center" wrapText="1"/>
    </xf>
    <xf numFmtId="44" fontId="3" fillId="0" borderId="38" xfId="53" applyFont="1" applyBorder="1" applyAlignment="1">
      <alignment horizontal="center" vertical="center" wrapText="1"/>
    </xf>
    <xf numFmtId="44" fontId="3" fillId="0" borderId="0" xfId="53" applyFont="1" applyBorder="1" applyAlignment="1">
      <alignment horizontal="center" vertical="center" wrapText="1"/>
    </xf>
    <xf numFmtId="10" fontId="3" fillId="0" borderId="52" xfId="1" applyNumberFormat="1" applyFont="1" applyBorder="1" applyAlignment="1">
      <alignment horizontal="center" vertical="center" wrapText="1"/>
    </xf>
    <xf numFmtId="44" fontId="3" fillId="0" borderId="31" xfId="0" applyNumberFormat="1" applyFont="1" applyBorder="1"/>
    <xf numFmtId="0" fontId="2" fillId="0" borderId="62" xfId="0" applyFont="1" applyBorder="1" applyAlignment="1">
      <alignment horizontal="center" vertical="center" wrapText="1"/>
    </xf>
    <xf numFmtId="0" fontId="2" fillId="0" borderId="63" xfId="0" applyFont="1" applyBorder="1" applyAlignment="1">
      <alignment horizontal="center" vertical="center" wrapText="1"/>
    </xf>
    <xf numFmtId="10" fontId="3" fillId="0" borderId="38" xfId="0" applyNumberFormat="1" applyFont="1" applyBorder="1" applyAlignment="1">
      <alignment horizontal="center" vertical="center" wrapText="1"/>
    </xf>
    <xf numFmtId="44" fontId="3" fillId="0" borderId="32" xfId="0" applyNumberFormat="1" applyFont="1" applyBorder="1" applyAlignment="1">
      <alignment horizontal="center" vertical="center" wrapText="1"/>
    </xf>
    <xf numFmtId="44" fontId="3" fillId="0" borderId="40" xfId="0" applyNumberFormat="1" applyFont="1" applyBorder="1" applyAlignment="1">
      <alignment horizontal="center" vertical="center" wrapText="1"/>
    </xf>
    <xf numFmtId="44" fontId="3" fillId="0" borderId="52" xfId="0" applyNumberFormat="1" applyFont="1" applyBorder="1" applyAlignment="1">
      <alignment vertical="center" wrapText="1"/>
    </xf>
    <xf numFmtId="0" fontId="3" fillId="0" borderId="0" xfId="0" applyFont="1" applyBorder="1" applyAlignment="1">
      <alignment horizontal="right"/>
    </xf>
    <xf numFmtId="0" fontId="2" fillId="0" borderId="0" xfId="0" applyFont="1" applyBorder="1" applyAlignment="1">
      <alignment horizontal="center" vertical="center" wrapText="1"/>
    </xf>
    <xf numFmtId="44" fontId="3" fillId="0" borderId="0" xfId="0" applyNumberFormat="1" applyFont="1" applyBorder="1"/>
    <xf numFmtId="0" fontId="2" fillId="0" borderId="64" xfId="0" applyFont="1" applyBorder="1" applyAlignment="1">
      <alignment horizontal="center" vertical="center" wrapText="1"/>
    </xf>
    <xf numFmtId="44" fontId="3" fillId="0" borderId="64" xfId="53" applyFont="1" applyBorder="1" applyAlignment="1">
      <alignment horizontal="center" vertical="center" wrapText="1"/>
    </xf>
    <xf numFmtId="44" fontId="3" fillId="0" borderId="61" xfId="53" applyFont="1" applyBorder="1" applyAlignment="1">
      <alignment horizontal="center" vertical="center" wrapText="1"/>
    </xf>
    <xf numFmtId="44" fontId="3" fillId="0" borderId="66" xfId="53" applyFont="1" applyBorder="1" applyAlignment="1">
      <alignment horizontal="center" vertical="center" wrapText="1"/>
    </xf>
    <xf numFmtId="0" fontId="3" fillId="0" borderId="0" xfId="0" applyFont="1" applyBorder="1"/>
    <xf numFmtId="0" fontId="2" fillId="0" borderId="28" xfId="0" applyFont="1" applyBorder="1" applyAlignment="1">
      <alignment horizontal="center" vertical="center" wrapText="1"/>
    </xf>
    <xf numFmtId="44" fontId="3" fillId="0" borderId="33" xfId="53" applyFont="1" applyBorder="1" applyAlignment="1">
      <alignment horizontal="center" vertical="center" wrapText="1"/>
    </xf>
    <xf numFmtId="0" fontId="2" fillId="0" borderId="35" xfId="0" applyFont="1" applyBorder="1" applyAlignment="1">
      <alignment horizontal="center" vertical="center" wrapText="1"/>
    </xf>
    <xf numFmtId="0" fontId="2" fillId="2" borderId="0" xfId="0" applyFont="1" applyFill="1" applyBorder="1" applyAlignment="1">
      <alignment vertical="center"/>
    </xf>
    <xf numFmtId="44" fontId="3" fillId="0" borderId="65" xfId="53" applyFont="1" applyBorder="1" applyAlignment="1">
      <alignment horizontal="center" vertical="center" wrapText="1"/>
    </xf>
    <xf numFmtId="44" fontId="3" fillId="0" borderId="27" xfId="53" applyFont="1" applyBorder="1" applyAlignment="1">
      <alignment horizontal="center" vertical="center" wrapText="1"/>
    </xf>
    <xf numFmtId="44" fontId="3" fillId="0" borderId="31" xfId="53" applyFont="1" applyBorder="1" applyAlignment="1">
      <alignment horizontal="center" vertical="center" wrapText="1"/>
    </xf>
    <xf numFmtId="44" fontId="3" fillId="0" borderId="14" xfId="53" applyFont="1" applyBorder="1" applyAlignment="1">
      <alignment horizontal="center" vertical="center" wrapText="1"/>
    </xf>
    <xf numFmtId="44" fontId="3" fillId="0" borderId="12" xfId="53" applyFont="1" applyBorder="1" applyAlignment="1">
      <alignment horizontal="center" vertical="center" wrapText="1"/>
    </xf>
    <xf numFmtId="4" fontId="3" fillId="0" borderId="0" xfId="0" applyNumberFormat="1" applyFont="1" applyBorder="1"/>
    <xf numFmtId="0" fontId="2" fillId="0" borderId="64" xfId="0" applyFont="1" applyBorder="1" applyAlignment="1">
      <alignment vertical="center" wrapText="1"/>
    </xf>
    <xf numFmtId="4" fontId="3" fillId="0" borderId="14" xfId="0" applyNumberFormat="1" applyFont="1" applyBorder="1" applyAlignment="1">
      <alignment horizontal="center" vertical="center" wrapText="1"/>
    </xf>
    <xf numFmtId="10" fontId="3" fillId="0" borderId="31" xfId="0" applyNumberFormat="1" applyFont="1" applyBorder="1" applyAlignment="1">
      <alignment horizontal="center" vertical="center" wrapText="1"/>
    </xf>
    <xf numFmtId="4" fontId="3" fillId="0" borderId="29" xfId="0" applyNumberFormat="1" applyFont="1" applyBorder="1" applyAlignment="1">
      <alignment horizontal="center" vertical="center" wrapText="1"/>
    </xf>
    <xf numFmtId="10" fontId="2" fillId="0" borderId="31" xfId="0" applyNumberFormat="1" applyFont="1" applyBorder="1" applyAlignment="1">
      <alignment horizontal="center" vertical="center" wrapText="1"/>
    </xf>
    <xf numFmtId="0" fontId="2" fillId="40" borderId="0" xfId="0" applyFont="1" applyFill="1" applyBorder="1" applyAlignment="1">
      <alignment vertical="center" wrapText="1"/>
    </xf>
    <xf numFmtId="0" fontId="2" fillId="0" borderId="0" xfId="0" applyFont="1" applyFill="1" applyBorder="1" applyAlignment="1">
      <alignment vertical="center" wrapText="1"/>
    </xf>
    <xf numFmtId="0" fontId="2" fillId="2" borderId="0" xfId="0" applyFont="1" applyFill="1" applyAlignment="1">
      <alignment vertical="center"/>
    </xf>
    <xf numFmtId="0" fontId="2" fillId="0" borderId="0" xfId="0" applyFont="1" applyFill="1" applyAlignment="1">
      <alignment vertical="center"/>
    </xf>
    <xf numFmtId="44" fontId="3" fillId="0" borderId="62" xfId="53" applyFont="1" applyBorder="1" applyAlignment="1">
      <alignment horizontal="center" vertical="center" wrapText="1"/>
    </xf>
    <xf numFmtId="0" fontId="2" fillId="0" borderId="0" xfId="0" applyFont="1" applyBorder="1" applyAlignment="1">
      <alignment vertical="center" wrapText="1"/>
    </xf>
    <xf numFmtId="10" fontId="2" fillId="0" borderId="38" xfId="0" applyNumberFormat="1" applyFont="1" applyBorder="1" applyAlignment="1">
      <alignment horizontal="center" vertical="center" wrapText="1"/>
    </xf>
    <xf numFmtId="44" fontId="3" fillId="0" borderId="39" xfId="0" applyNumberFormat="1" applyFont="1" applyBorder="1" applyAlignment="1">
      <alignment horizontal="center" vertical="center" wrapText="1"/>
    </xf>
    <xf numFmtId="44" fontId="3" fillId="0" borderId="27" xfId="0" applyNumberFormat="1" applyFont="1" applyBorder="1"/>
    <xf numFmtId="4" fontId="3" fillId="0" borderId="12" xfId="0" applyNumberFormat="1" applyFont="1" applyBorder="1" applyAlignment="1">
      <alignment horizontal="center" vertical="center" wrapText="1"/>
    </xf>
    <xf numFmtId="44" fontId="3" fillId="0" borderId="31" xfId="0" applyNumberFormat="1" applyFont="1" applyBorder="1" applyAlignment="1">
      <alignment vertical="center" wrapText="1"/>
    </xf>
    <xf numFmtId="44" fontId="3" fillId="0" borderId="29" xfId="0" applyNumberFormat="1" applyFont="1" applyBorder="1" applyAlignment="1">
      <alignment vertical="center" wrapText="1"/>
    </xf>
    <xf numFmtId="0" fontId="3" fillId="0" borderId="63" xfId="0" applyFont="1" applyBorder="1"/>
    <xf numFmtId="0" fontId="3" fillId="0" borderId="64" xfId="0" applyFont="1" applyBorder="1"/>
    <xf numFmtId="0" fontId="24" fillId="0" borderId="0" xfId="0" applyFont="1" applyAlignment="1">
      <alignment horizontal="center" vertical="center"/>
    </xf>
    <xf numFmtId="0" fontId="4" fillId="2" borderId="53" xfId="0" applyFont="1" applyFill="1" applyBorder="1" applyAlignment="1">
      <alignment horizontal="center" vertical="center" wrapText="1"/>
    </xf>
    <xf numFmtId="0" fontId="4" fillId="2" borderId="54" xfId="0" applyFont="1" applyFill="1" applyBorder="1" applyAlignment="1">
      <alignment horizontal="center" vertical="center" wrapText="1"/>
    </xf>
    <xf numFmtId="0" fontId="4" fillId="3" borderId="27" xfId="0" applyFont="1" applyFill="1" applyBorder="1" applyAlignment="1">
      <alignment horizontal="center" vertical="center"/>
    </xf>
    <xf numFmtId="0" fontId="4" fillId="3" borderId="28" xfId="0" applyFont="1" applyFill="1" applyBorder="1" applyAlignment="1">
      <alignment horizontal="center" vertical="center"/>
    </xf>
    <xf numFmtId="0" fontId="4" fillId="3" borderId="29" xfId="0" applyFont="1" applyFill="1" applyBorder="1" applyAlignment="1">
      <alignment horizontal="center" vertical="center"/>
    </xf>
    <xf numFmtId="0" fontId="30" fillId="3" borderId="39" xfId="0" applyFont="1" applyFill="1" applyBorder="1" applyAlignment="1">
      <alignment horizontal="center" vertical="center"/>
    </xf>
    <xf numFmtId="0" fontId="30" fillId="3" borderId="37" xfId="0" applyFont="1" applyFill="1" applyBorder="1" applyAlignment="1">
      <alignment horizontal="center" vertical="center"/>
    </xf>
    <xf numFmtId="0" fontId="30" fillId="3" borderId="40" xfId="0" applyFont="1" applyFill="1" applyBorder="1" applyAlignment="1">
      <alignment horizontal="center" vertical="center"/>
    </xf>
    <xf numFmtId="0" fontId="30" fillId="3" borderId="51" xfId="0" applyFont="1" applyFill="1" applyBorder="1" applyAlignment="1">
      <alignment horizontal="center" vertical="center"/>
    </xf>
    <xf numFmtId="0" fontId="30" fillId="3" borderId="38" xfId="0" applyFont="1" applyFill="1" applyBorder="1" applyAlignment="1">
      <alignment horizontal="center" vertical="center"/>
    </xf>
    <xf numFmtId="0" fontId="30" fillId="3" borderId="52" xfId="0" applyFont="1" applyFill="1" applyBorder="1" applyAlignment="1">
      <alignment horizontal="center" vertical="center"/>
    </xf>
    <xf numFmtId="0" fontId="4" fillId="3" borderId="58" xfId="0" applyFont="1" applyFill="1" applyBorder="1" applyAlignment="1">
      <alignment horizontal="center" vertical="center"/>
    </xf>
    <xf numFmtId="0" fontId="4" fillId="3" borderId="59" xfId="0" applyFont="1" applyFill="1" applyBorder="1" applyAlignment="1">
      <alignment horizontal="center" vertical="center"/>
    </xf>
    <xf numFmtId="0" fontId="4" fillId="3" borderId="60" xfId="0" applyFont="1" applyFill="1" applyBorder="1" applyAlignment="1">
      <alignment horizontal="center" vertical="center"/>
    </xf>
    <xf numFmtId="0" fontId="2" fillId="42" borderId="0" xfId="0" applyFont="1" applyFill="1" applyAlignment="1">
      <alignment horizontal="center" vertical="center"/>
    </xf>
    <xf numFmtId="0" fontId="2" fillId="2" borderId="10"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0" xfId="0" applyFont="1" applyFill="1" applyBorder="1" applyAlignment="1">
      <alignment horizontal="center" vertical="center" wrapText="1"/>
    </xf>
    <xf numFmtId="0" fontId="2" fillId="2" borderId="5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32" fillId="42" borderId="0" xfId="0" applyFont="1" applyFill="1" applyAlignment="1">
      <alignment horizontal="center"/>
    </xf>
    <xf numFmtId="0" fontId="2" fillId="2" borderId="50"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24" fillId="0" borderId="0" xfId="0" applyFont="1" applyAlignment="1">
      <alignment horizontal="left" vertical="center" wrapText="1"/>
    </xf>
    <xf numFmtId="0" fontId="2" fillId="2" borderId="18"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4" fillId="39" borderId="0" xfId="0" applyFont="1" applyFill="1" applyAlignment="1">
      <alignment horizontal="left" vertical="center" wrapText="1"/>
    </xf>
    <xf numFmtId="0" fontId="2" fillId="2" borderId="32" xfId="0" applyFont="1" applyFill="1" applyBorder="1" applyAlignment="1">
      <alignment horizontal="center" vertical="center" wrapText="1"/>
    </xf>
    <xf numFmtId="0" fontId="2" fillId="2" borderId="33" xfId="0" applyFont="1" applyFill="1" applyBorder="1" applyAlignment="1">
      <alignment horizontal="center" vertical="center" wrapText="1"/>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4" fillId="3" borderId="39" xfId="0" applyFont="1" applyFill="1" applyBorder="1" applyAlignment="1">
      <alignment horizontal="center" vertical="center"/>
    </xf>
    <xf numFmtId="0" fontId="4" fillId="3" borderId="37" xfId="0" applyFont="1" applyFill="1" applyBorder="1" applyAlignment="1">
      <alignment horizontal="center" vertical="center"/>
    </xf>
    <xf numFmtId="0" fontId="4" fillId="3" borderId="40" xfId="0" applyFont="1" applyFill="1" applyBorder="1" applyAlignment="1">
      <alignment horizontal="center" vertical="center"/>
    </xf>
    <xf numFmtId="0" fontId="2"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38" xfId="0" applyFont="1" applyFill="1" applyBorder="1" applyAlignment="1">
      <alignment horizontal="center" vertical="center" wrapText="1"/>
    </xf>
    <xf numFmtId="0" fontId="28" fillId="0" borderId="0" xfId="0" applyFont="1" applyAlignment="1">
      <alignment horizontal="center" vertical="center" wrapText="1"/>
    </xf>
    <xf numFmtId="0" fontId="3" fillId="0" borderId="0" xfId="0" applyFont="1" applyAlignment="1">
      <alignment horizontal="center" vertical="center" wrapText="1"/>
    </xf>
    <xf numFmtId="0" fontId="2" fillId="0" borderId="34" xfId="0" applyFont="1" applyBorder="1" applyAlignment="1">
      <alignment horizontal="right" vertical="center" wrapText="1"/>
    </xf>
    <xf numFmtId="0" fontId="2" fillId="0" borderId="63" xfId="0" applyFont="1" applyBorder="1" applyAlignment="1">
      <alignment horizontal="right" vertical="center" wrapText="1"/>
    </xf>
    <xf numFmtId="0" fontId="2" fillId="0" borderId="62" xfId="0" applyFont="1" applyBorder="1" applyAlignment="1">
      <alignment horizontal="right" vertical="center" wrapText="1"/>
    </xf>
    <xf numFmtId="0" fontId="34" fillId="0" borderId="0" xfId="0" applyFont="1" applyBorder="1" applyAlignment="1">
      <alignment horizontal="left" vertical="center"/>
    </xf>
    <xf numFmtId="0" fontId="33" fillId="0" borderId="0" xfId="0" applyFont="1" applyBorder="1" applyAlignment="1">
      <alignment horizontal="left" vertical="center"/>
    </xf>
    <xf numFmtId="0" fontId="2" fillId="0" borderId="27" xfId="0" applyFont="1" applyBorder="1" applyAlignment="1">
      <alignment horizontal="center" vertical="center" wrapText="1"/>
    </xf>
    <xf numFmtId="0" fontId="2" fillId="0" borderId="29" xfId="0" applyFont="1" applyBorder="1" applyAlignment="1">
      <alignment horizontal="center" vertical="center" wrapText="1"/>
    </xf>
    <xf numFmtId="0" fontId="2" fillId="2" borderId="0" xfId="0" applyFont="1" applyFill="1" applyAlignment="1">
      <alignment horizontal="center" vertical="center"/>
    </xf>
    <xf numFmtId="0" fontId="2" fillId="40" borderId="0" xfId="0" applyFont="1" applyFill="1" applyBorder="1" applyAlignment="1">
      <alignment horizontal="center" vertical="center"/>
    </xf>
    <xf numFmtId="0" fontId="24" fillId="0" borderId="0" xfId="0" applyFont="1" applyAlignment="1">
      <alignment horizontal="center"/>
    </xf>
    <xf numFmtId="0" fontId="2" fillId="40" borderId="0" xfId="0" applyFont="1" applyFill="1" applyBorder="1" applyAlignment="1">
      <alignment horizontal="center" vertical="center" wrapText="1"/>
    </xf>
  </cellXfs>
  <cellStyles count="54">
    <cellStyle name="20% - Ênfase1" xfId="24" builtinId="30" customBuiltin="1"/>
    <cellStyle name="20% - Ênfase2" xfId="28" builtinId="34" customBuiltin="1"/>
    <cellStyle name="20% - Ênfase3" xfId="32" builtinId="38" customBuiltin="1"/>
    <cellStyle name="20% - Ênfase4" xfId="36" builtinId="42" customBuiltin="1"/>
    <cellStyle name="20% - Ênfase5" xfId="40" builtinId="46" customBuiltin="1"/>
    <cellStyle name="20% - Ênfase6" xfId="44" builtinId="50" customBuiltin="1"/>
    <cellStyle name="40% - Ênfase1" xfId="25" builtinId="31" customBuiltin="1"/>
    <cellStyle name="40% - Ênfase2" xfId="29" builtinId="35" customBuiltin="1"/>
    <cellStyle name="40% - Ênfase3" xfId="33" builtinId="39" customBuiltin="1"/>
    <cellStyle name="40% - Ênfase4" xfId="37" builtinId="43" customBuiltin="1"/>
    <cellStyle name="40% - Ênfase5" xfId="41" builtinId="47" customBuiltin="1"/>
    <cellStyle name="40% - Ênfase6" xfId="45" builtinId="51" customBuiltin="1"/>
    <cellStyle name="60% - Ênfase1" xfId="26" builtinId="32" customBuiltin="1"/>
    <cellStyle name="60% - Ênfase2" xfId="30" builtinId="36" customBuiltin="1"/>
    <cellStyle name="60% - Ênfase3" xfId="34" builtinId="40" customBuiltin="1"/>
    <cellStyle name="60% - Ênfase4" xfId="38" builtinId="44" customBuiltin="1"/>
    <cellStyle name="60% - Ênfase5" xfId="42" builtinId="48" customBuiltin="1"/>
    <cellStyle name="60% - Ênfase6" xfId="46" builtinId="52" customBuiltin="1"/>
    <cellStyle name="Bom" xfId="11" builtinId="26" customBuiltin="1"/>
    <cellStyle name="Cálculo" xfId="16" builtinId="22" customBuiltin="1"/>
    <cellStyle name="Célula de Verificação" xfId="18" builtinId="23" customBuiltin="1"/>
    <cellStyle name="Célula Vinculada" xfId="17" builtinId="24" customBuiltin="1"/>
    <cellStyle name="Ênfase1" xfId="23" builtinId="29" customBuiltin="1"/>
    <cellStyle name="Ênfase2" xfId="27" builtinId="33" customBuiltin="1"/>
    <cellStyle name="Ênfase3" xfId="31" builtinId="37" customBuiltin="1"/>
    <cellStyle name="Ênfase4" xfId="35" builtinId="41" customBuiltin="1"/>
    <cellStyle name="Ênfase5" xfId="39" builtinId="45" customBuiltin="1"/>
    <cellStyle name="Ênfase6" xfId="43" builtinId="49" customBuiltin="1"/>
    <cellStyle name="Entrada" xfId="14" builtinId="20" customBuiltin="1"/>
    <cellStyle name="Incorreto" xfId="12" builtinId="27" customBuiltin="1"/>
    <cellStyle name="Moeda" xfId="53" builtinId="4"/>
    <cellStyle name="Neutra" xfId="13" builtinId="28" customBuiltin="1"/>
    <cellStyle name="Normal" xfId="0" builtinId="0"/>
    <cellStyle name="Normal 2" xfId="48"/>
    <cellStyle name="Nota" xfId="20" builtinId="10" customBuiltin="1"/>
    <cellStyle name="Porcentagem" xfId="1" builtinId="5"/>
    <cellStyle name="Saída" xfId="15" builtinId="21" customBuiltin="1"/>
    <cellStyle name="Texto de Aviso" xfId="19" builtinId="11" customBuiltin="1"/>
    <cellStyle name="Texto Explicativo" xfId="21" builtinId="53" customBuiltin="1"/>
    <cellStyle name="Título" xfId="6" builtinId="15" customBuiltin="1"/>
    <cellStyle name="Título 1" xfId="7" builtinId="16" customBuiltin="1"/>
    <cellStyle name="Título 2" xfId="8" builtinId="17" customBuiltin="1"/>
    <cellStyle name="Título 3" xfId="9" builtinId="18" customBuiltin="1"/>
    <cellStyle name="Título 4" xfId="10" builtinId="19" customBuiltin="1"/>
    <cellStyle name="Total" xfId="22" builtinId="25" customBuiltin="1"/>
    <cellStyle name="Vírgula" xfId="2" builtinId="3"/>
    <cellStyle name="Vírgula 2" xfId="3"/>
    <cellStyle name="Vírgula 3" xfId="5"/>
    <cellStyle name="Vírgula 3 2" xfId="51"/>
    <cellStyle name="Vírgula 4" xfId="4"/>
    <cellStyle name="Vírgula 4 2" xfId="50"/>
    <cellStyle name="Vírgula 5" xfId="47"/>
    <cellStyle name="Vírgula 5 2" xfId="52"/>
    <cellStyle name="Vírgula 6" xfI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551"/>
  <sheetViews>
    <sheetView showGridLines="0" topLeftCell="A139" zoomScale="115" zoomScaleNormal="115" workbookViewId="0">
      <selection activeCell="C325" sqref="C325"/>
    </sheetView>
  </sheetViews>
  <sheetFormatPr defaultRowHeight="24" customHeight="1" x14ac:dyDescent="0.25"/>
  <cols>
    <col min="1" max="1" width="32.140625" style="40" customWidth="1"/>
    <col min="2" max="2" width="19.28515625" style="40" bestFit="1" customWidth="1"/>
    <col min="3" max="4" width="22.28515625" style="40" bestFit="1" customWidth="1"/>
    <col min="5" max="5" width="18.5703125" style="40" bestFit="1" customWidth="1"/>
    <col min="6" max="6" width="17.7109375" style="40" customWidth="1"/>
    <col min="7" max="7" width="15.85546875" style="40" customWidth="1"/>
    <col min="8" max="16384" width="9.140625" style="40"/>
  </cols>
  <sheetData>
    <row r="1" spans="1:8" ht="24" customHeight="1" x14ac:dyDescent="0.35">
      <c r="A1" s="360" t="s">
        <v>257</v>
      </c>
      <c r="B1" s="360"/>
      <c r="C1" s="360"/>
      <c r="D1" s="360"/>
      <c r="E1" s="360"/>
      <c r="F1" s="360"/>
      <c r="G1" s="360"/>
      <c r="H1" s="360"/>
    </row>
    <row r="2" spans="1:8" ht="24" customHeight="1" x14ac:dyDescent="0.35">
      <c r="A2" s="360" t="s">
        <v>258</v>
      </c>
      <c r="B2" s="360"/>
      <c r="C2" s="360"/>
      <c r="D2" s="360"/>
      <c r="E2" s="360"/>
      <c r="F2" s="360"/>
      <c r="G2" s="360"/>
      <c r="H2" s="360"/>
    </row>
    <row r="3" spans="1:8" ht="177" customHeight="1" x14ac:dyDescent="0.25">
      <c r="A3" s="366" t="s">
        <v>281</v>
      </c>
      <c r="B3" s="366"/>
      <c r="C3" s="366"/>
      <c r="D3" s="366"/>
      <c r="E3" s="366"/>
      <c r="F3" s="366"/>
      <c r="G3" s="366"/>
      <c r="H3" s="366"/>
    </row>
    <row r="4" spans="1:8" ht="24" customHeight="1" x14ac:dyDescent="0.25">
      <c r="A4" s="272"/>
      <c r="B4" s="272"/>
      <c r="C4" s="272"/>
      <c r="D4" s="272"/>
      <c r="E4" s="272"/>
      <c r="F4" s="272"/>
      <c r="G4" s="271"/>
      <c r="H4" s="271"/>
    </row>
    <row r="5" spans="1:8" ht="24" customHeight="1" x14ac:dyDescent="0.25">
      <c r="A5" s="353" t="s">
        <v>5</v>
      </c>
      <c r="B5" s="353"/>
      <c r="C5" s="353"/>
      <c r="D5" s="353"/>
      <c r="E5" s="353"/>
      <c r="F5" s="353"/>
      <c r="G5" s="353"/>
      <c r="H5" s="353"/>
    </row>
    <row r="6" spans="1:8" ht="40.5" customHeight="1" x14ac:dyDescent="0.25">
      <c r="A6" s="366" t="s">
        <v>264</v>
      </c>
      <c r="B6" s="366"/>
      <c r="C6" s="366"/>
      <c r="D6" s="366"/>
      <c r="E6" s="366"/>
      <c r="F6" s="366"/>
      <c r="G6" s="366"/>
      <c r="H6" s="366"/>
    </row>
    <row r="7" spans="1:8" ht="24" customHeight="1" x14ac:dyDescent="0.25">
      <c r="A7" s="167"/>
      <c r="B7" s="167"/>
      <c r="C7" s="167"/>
      <c r="D7" s="167"/>
      <c r="E7" s="167"/>
      <c r="F7" s="167"/>
      <c r="G7" s="162"/>
      <c r="H7" s="162"/>
    </row>
    <row r="8" spans="1:8" ht="24" customHeight="1" x14ac:dyDescent="0.25">
      <c r="A8" s="358" t="s">
        <v>0</v>
      </c>
      <c r="B8" s="359"/>
      <c r="C8" s="359"/>
      <c r="D8" s="359"/>
      <c r="E8" s="359"/>
      <c r="F8" s="359"/>
      <c r="G8" s="359"/>
      <c r="H8" s="359"/>
    </row>
    <row r="9" spans="1:8" ht="33.75" customHeight="1" x14ac:dyDescent="0.25">
      <c r="A9" s="366" t="s">
        <v>273</v>
      </c>
      <c r="B9" s="366"/>
      <c r="C9" s="366"/>
      <c r="D9" s="366"/>
      <c r="E9" s="366"/>
      <c r="F9" s="366"/>
      <c r="G9" s="366"/>
      <c r="H9" s="366"/>
    </row>
    <row r="11" spans="1:8" ht="33" customHeight="1" x14ac:dyDescent="0.25">
      <c r="A11" s="361" t="s">
        <v>0</v>
      </c>
      <c r="B11" s="362"/>
      <c r="C11" s="283" t="s">
        <v>282</v>
      </c>
    </row>
    <row r="12" spans="1:8" ht="24" customHeight="1" x14ac:dyDescent="0.25">
      <c r="A12" s="115" t="s">
        <v>144</v>
      </c>
      <c r="B12" s="284"/>
      <c r="C12" s="115"/>
    </row>
    <row r="13" spans="1:8" ht="24" customHeight="1" x14ac:dyDescent="0.25">
      <c r="A13" s="115" t="s">
        <v>148</v>
      </c>
      <c r="B13" s="284"/>
      <c r="C13" s="115"/>
    </row>
    <row r="14" spans="1:8" ht="24" customHeight="1" x14ac:dyDescent="0.25">
      <c r="A14" s="115"/>
      <c r="B14" s="284"/>
      <c r="C14" s="115">
        <f>SUM(C12:C13)</f>
        <v>0</v>
      </c>
    </row>
    <row r="16" spans="1:8" ht="24" customHeight="1" x14ac:dyDescent="0.25">
      <c r="A16" s="358" t="s">
        <v>145</v>
      </c>
      <c r="B16" s="359"/>
      <c r="C16" s="359"/>
      <c r="D16" s="359"/>
      <c r="E16" s="359"/>
      <c r="F16" s="359"/>
      <c r="G16" s="359"/>
      <c r="H16" s="359"/>
    </row>
    <row r="17" spans="1:8" ht="85.5" customHeight="1" x14ac:dyDescent="0.25">
      <c r="A17" s="366" t="s">
        <v>278</v>
      </c>
      <c r="B17" s="366"/>
      <c r="C17" s="366"/>
      <c r="D17" s="366"/>
      <c r="E17" s="366"/>
      <c r="F17" s="366"/>
      <c r="G17" s="366"/>
      <c r="H17" s="366"/>
    </row>
    <row r="18" spans="1:8" ht="24" customHeight="1" thickBot="1" x14ac:dyDescent="0.3">
      <c r="A18" s="167"/>
      <c r="B18" s="167"/>
      <c r="C18" s="167"/>
      <c r="D18" s="167"/>
      <c r="E18" s="167"/>
      <c r="F18" s="167"/>
    </row>
    <row r="19" spans="1:8" ht="24" customHeight="1" thickBot="1" x14ac:dyDescent="0.3">
      <c r="A19" s="363" t="s">
        <v>145</v>
      </c>
      <c r="B19" s="364"/>
      <c r="C19" s="364"/>
      <c r="D19" s="365"/>
    </row>
    <row r="20" spans="1:8" ht="24" customHeight="1" thickBot="1" x14ac:dyDescent="0.3">
      <c r="A20" s="159" t="s">
        <v>3</v>
      </c>
      <c r="B20" s="160" t="s">
        <v>1</v>
      </c>
      <c r="C20" s="160" t="s">
        <v>2</v>
      </c>
      <c r="D20" s="161" t="s">
        <v>146</v>
      </c>
    </row>
    <row r="21" spans="1:8" ht="24" customHeight="1" x14ac:dyDescent="0.25">
      <c r="A21" s="112" t="s">
        <v>144</v>
      </c>
      <c r="B21" s="120">
        <f>B12</f>
        <v>0</v>
      </c>
      <c r="C21" s="168"/>
      <c r="D21" s="93">
        <f>B21*C21</f>
        <v>0</v>
      </c>
      <c r="E21" s="162"/>
      <c r="G21" s="162"/>
      <c r="H21" s="162"/>
    </row>
    <row r="22" spans="1:8" ht="24" customHeight="1" thickBot="1" x14ac:dyDescent="0.3">
      <c r="A22" s="111" t="s">
        <v>148</v>
      </c>
      <c r="B22" s="122">
        <f>B13</f>
        <v>0</v>
      </c>
      <c r="C22" s="169"/>
      <c r="D22" s="170">
        <f>B22*C22</f>
        <v>0</v>
      </c>
      <c r="E22" s="162"/>
      <c r="G22" s="162"/>
      <c r="H22" s="162"/>
    </row>
    <row r="24" spans="1:8" ht="24" customHeight="1" x14ac:dyDescent="0.25">
      <c r="A24" s="358" t="s">
        <v>147</v>
      </c>
      <c r="B24" s="359"/>
      <c r="C24" s="359"/>
      <c r="D24" s="359"/>
      <c r="E24" s="359"/>
      <c r="F24" s="359"/>
      <c r="G24" s="359"/>
      <c r="H24" s="359"/>
    </row>
    <row r="25" spans="1:8" ht="72" customHeight="1" x14ac:dyDescent="0.25">
      <c r="A25" s="366" t="s">
        <v>279</v>
      </c>
      <c r="B25" s="366"/>
      <c r="C25" s="366"/>
      <c r="D25" s="366"/>
      <c r="E25" s="366"/>
      <c r="F25" s="366"/>
      <c r="G25" s="366"/>
      <c r="H25" s="366"/>
    </row>
    <row r="26" spans="1:8" ht="24" customHeight="1" thickBot="1" x14ac:dyDescent="0.3">
      <c r="A26" s="162"/>
      <c r="B26" s="162"/>
      <c r="C26" s="162"/>
      <c r="D26" s="162"/>
      <c r="F26" s="162"/>
    </row>
    <row r="27" spans="1:8" ht="24" customHeight="1" thickBot="1" x14ac:dyDescent="0.3">
      <c r="A27" s="354" t="s">
        <v>149</v>
      </c>
      <c r="B27" s="355"/>
      <c r="C27" s="355"/>
      <c r="D27" s="356"/>
    </row>
    <row r="28" spans="1:8" ht="24" customHeight="1" thickBot="1" x14ac:dyDescent="0.3">
      <c r="A28" s="50" t="s">
        <v>3</v>
      </c>
      <c r="B28" s="51" t="s">
        <v>1</v>
      </c>
      <c r="C28" s="51" t="s">
        <v>2</v>
      </c>
      <c r="D28" s="52" t="s">
        <v>4</v>
      </c>
    </row>
    <row r="29" spans="1:8" ht="24" customHeight="1" x14ac:dyDescent="0.25">
      <c r="A29" s="112" t="s">
        <v>154</v>
      </c>
      <c r="B29" s="120"/>
      <c r="C29" s="117"/>
      <c r="D29" s="128">
        <f t="shared" ref="D29:D34" si="0">B29*C29</f>
        <v>0</v>
      </c>
    </row>
    <row r="30" spans="1:8" ht="24" customHeight="1" x14ac:dyDescent="0.25">
      <c r="A30" s="114" t="s">
        <v>157</v>
      </c>
      <c r="B30" s="121"/>
      <c r="C30" s="118">
        <f>C29</f>
        <v>0</v>
      </c>
      <c r="D30" s="129">
        <f t="shared" si="0"/>
        <v>0</v>
      </c>
    </row>
    <row r="31" spans="1:8" ht="24" customHeight="1" thickBot="1" x14ac:dyDescent="0.3">
      <c r="A31" s="123" t="s">
        <v>158</v>
      </c>
      <c r="B31" s="124"/>
      <c r="C31" s="125">
        <f>C30</f>
        <v>0</v>
      </c>
      <c r="D31" s="130">
        <f t="shared" si="0"/>
        <v>0</v>
      </c>
    </row>
    <row r="32" spans="1:8" ht="24" customHeight="1" x14ac:dyDescent="0.25">
      <c r="A32" s="112" t="s">
        <v>155</v>
      </c>
      <c r="B32" s="120"/>
      <c r="C32" s="117">
        <f>C31</f>
        <v>0</v>
      </c>
      <c r="D32" s="128">
        <f t="shared" si="0"/>
        <v>0</v>
      </c>
    </row>
    <row r="33" spans="1:8" ht="24" customHeight="1" x14ac:dyDescent="0.25">
      <c r="A33" s="114" t="s">
        <v>156</v>
      </c>
      <c r="B33" s="121"/>
      <c r="C33" s="118">
        <f>C32</f>
        <v>0</v>
      </c>
      <c r="D33" s="129">
        <f t="shared" si="0"/>
        <v>0</v>
      </c>
    </row>
    <row r="34" spans="1:8" ht="24" customHeight="1" thickBot="1" x14ac:dyDescent="0.3">
      <c r="A34" s="111" t="s">
        <v>160</v>
      </c>
      <c r="B34" s="122"/>
      <c r="C34" s="119">
        <f>C33</f>
        <v>0</v>
      </c>
      <c r="D34" s="131">
        <f t="shared" si="0"/>
        <v>0</v>
      </c>
      <c r="G34" s="162"/>
      <c r="H34" s="162"/>
    </row>
    <row r="37" spans="1:8" ht="24" customHeight="1" x14ac:dyDescent="0.25">
      <c r="A37" s="358" t="s">
        <v>6</v>
      </c>
      <c r="B37" s="359"/>
      <c r="C37" s="359"/>
      <c r="D37" s="359"/>
      <c r="E37" s="359"/>
      <c r="F37" s="359"/>
      <c r="G37" s="359"/>
      <c r="H37" s="359"/>
    </row>
    <row r="38" spans="1:8" ht="69.75" customHeight="1" x14ac:dyDescent="0.25">
      <c r="A38" s="366" t="s">
        <v>280</v>
      </c>
      <c r="B38" s="366"/>
      <c r="C38" s="366"/>
      <c r="D38" s="366"/>
      <c r="E38" s="366"/>
      <c r="F38" s="366"/>
      <c r="G38" s="366"/>
      <c r="H38" s="366"/>
    </row>
    <row r="39" spans="1:8" ht="24" customHeight="1" thickBot="1" x14ac:dyDescent="0.3"/>
    <row r="40" spans="1:8" ht="24" customHeight="1" thickBot="1" x14ac:dyDescent="0.3">
      <c r="A40" s="363" t="s">
        <v>6</v>
      </c>
      <c r="B40" s="364"/>
      <c r="C40" s="364"/>
      <c r="D40" s="364"/>
      <c r="E40" s="365"/>
    </row>
    <row r="41" spans="1:8" ht="24" customHeight="1" thickBot="1" x14ac:dyDescent="0.3">
      <c r="A41" s="50" t="s">
        <v>3</v>
      </c>
      <c r="B41" s="51" t="s">
        <v>8</v>
      </c>
      <c r="C41" s="51" t="s">
        <v>9</v>
      </c>
      <c r="D41" s="51" t="s">
        <v>2</v>
      </c>
      <c r="E41" s="52" t="s">
        <v>4</v>
      </c>
    </row>
    <row r="42" spans="1:8" ht="24" customHeight="1" x14ac:dyDescent="0.25">
      <c r="A42" s="112" t="s">
        <v>157</v>
      </c>
      <c r="B42" s="120">
        <f>B12+D30</f>
        <v>0</v>
      </c>
      <c r="C42" s="126">
        <f>7/12</f>
        <v>0.58333333333333337</v>
      </c>
      <c r="D42" s="117"/>
      <c r="E42" s="128">
        <f>B42*C42*D42</f>
        <v>0</v>
      </c>
    </row>
    <row r="43" spans="1:8" ht="24" customHeight="1" thickBot="1" x14ac:dyDescent="0.3">
      <c r="A43" s="111" t="s">
        <v>156</v>
      </c>
      <c r="B43" s="122">
        <f>B13+D33</f>
        <v>0</v>
      </c>
      <c r="C43" s="127">
        <f>7/12</f>
        <v>0.58333333333333337</v>
      </c>
      <c r="D43" s="119">
        <f>D42</f>
        <v>0</v>
      </c>
      <c r="E43" s="131">
        <f>B43*C43*D43</f>
        <v>0</v>
      </c>
    </row>
    <row r="44" spans="1:8" ht="24" customHeight="1" thickBot="1" x14ac:dyDescent="0.3">
      <c r="A44" s="363" t="s">
        <v>10</v>
      </c>
      <c r="B44" s="364"/>
      <c r="C44" s="364"/>
      <c r="D44" s="364"/>
      <c r="E44" s="365"/>
    </row>
    <row r="45" spans="1:8" ht="24" customHeight="1" thickBot="1" x14ac:dyDescent="0.3">
      <c r="A45" s="50" t="s">
        <v>3</v>
      </c>
      <c r="B45" s="51" t="s">
        <v>8</v>
      </c>
      <c r="C45" s="51" t="s">
        <v>9</v>
      </c>
      <c r="D45" s="51" t="s">
        <v>2</v>
      </c>
      <c r="E45" s="52" t="s">
        <v>4</v>
      </c>
    </row>
    <row r="46" spans="1:8" ht="24" customHeight="1" x14ac:dyDescent="0.25">
      <c r="A46" s="112" t="s">
        <v>157</v>
      </c>
      <c r="B46" s="120">
        <f>B12+D30</f>
        <v>0</v>
      </c>
      <c r="C46" s="126">
        <f>1/12</f>
        <v>8.3333333333333329E-2</v>
      </c>
      <c r="D46" s="117">
        <f>1+D42</f>
        <v>1</v>
      </c>
      <c r="E46" s="128">
        <f>B46*C46*D46</f>
        <v>0</v>
      </c>
    </row>
    <row r="47" spans="1:8" ht="24" customHeight="1" thickBot="1" x14ac:dyDescent="0.3">
      <c r="A47" s="111" t="s">
        <v>156</v>
      </c>
      <c r="B47" s="122">
        <f>B13+D33</f>
        <v>0</v>
      </c>
      <c r="C47" s="127">
        <f>1/12</f>
        <v>8.3333333333333329E-2</v>
      </c>
      <c r="D47" s="119">
        <f>1+D43</f>
        <v>1</v>
      </c>
      <c r="E47" s="131">
        <f>B47*C47*D47</f>
        <v>0</v>
      </c>
    </row>
    <row r="48" spans="1:8" ht="33.75" customHeight="1" thickBot="1" x14ac:dyDescent="0.3"/>
    <row r="49" spans="1:8" ht="24" customHeight="1" thickBot="1" x14ac:dyDescent="0.3">
      <c r="A49" s="354" t="s">
        <v>7</v>
      </c>
      <c r="B49" s="355"/>
      <c r="C49" s="355"/>
      <c r="D49" s="356"/>
    </row>
    <row r="50" spans="1:8" ht="30.75" customHeight="1" thickBot="1" x14ac:dyDescent="0.3">
      <c r="A50" s="50" t="s">
        <v>3</v>
      </c>
      <c r="B50" s="51" t="s">
        <v>11</v>
      </c>
      <c r="C50" s="22" t="s">
        <v>12</v>
      </c>
      <c r="D50" s="52" t="s">
        <v>4</v>
      </c>
    </row>
    <row r="51" spans="1:8" ht="24" customHeight="1" x14ac:dyDescent="0.25">
      <c r="A51" s="112" t="s">
        <v>157</v>
      </c>
      <c r="B51" s="120">
        <f>E42</f>
        <v>0</v>
      </c>
      <c r="C51" s="120">
        <f>E46</f>
        <v>0</v>
      </c>
      <c r="D51" s="128">
        <f>SUM(B51:C51)</f>
        <v>0</v>
      </c>
    </row>
    <row r="52" spans="1:8" ht="24" customHeight="1" thickBot="1" x14ac:dyDescent="0.3">
      <c r="A52" s="111" t="s">
        <v>156</v>
      </c>
      <c r="B52" s="122">
        <f>E43</f>
        <v>0</v>
      </c>
      <c r="C52" s="122">
        <f>E47</f>
        <v>0</v>
      </c>
      <c r="D52" s="131">
        <f>SUM(B52:C52)</f>
        <v>0</v>
      </c>
      <c r="G52" s="162"/>
      <c r="H52" s="162"/>
    </row>
    <row r="54" spans="1:8" ht="24" customHeight="1" x14ac:dyDescent="0.25">
      <c r="A54" s="381" t="s">
        <v>13</v>
      </c>
      <c r="B54" s="381"/>
      <c r="C54" s="381"/>
      <c r="D54" s="381"/>
      <c r="E54" s="162"/>
      <c r="F54" s="162"/>
    </row>
    <row r="55" spans="1:8" ht="48" customHeight="1" x14ac:dyDescent="0.25">
      <c r="A55" s="366" t="s">
        <v>265</v>
      </c>
      <c r="B55" s="366"/>
      <c r="C55" s="366"/>
      <c r="D55" s="366"/>
      <c r="E55" s="366"/>
      <c r="F55" s="366"/>
    </row>
    <row r="56" spans="1:8" ht="24" customHeight="1" thickBot="1" x14ac:dyDescent="0.3"/>
    <row r="57" spans="1:8" ht="24" customHeight="1" thickBot="1" x14ac:dyDescent="0.3">
      <c r="A57" s="354" t="s">
        <v>13</v>
      </c>
      <c r="B57" s="355"/>
      <c r="C57" s="355"/>
      <c r="D57" s="356"/>
    </row>
    <row r="58" spans="1:8" ht="24" customHeight="1" thickBot="1" x14ac:dyDescent="0.3">
      <c r="A58" s="50" t="s">
        <v>3</v>
      </c>
      <c r="B58" s="51" t="s">
        <v>1</v>
      </c>
      <c r="C58" s="51" t="s">
        <v>2</v>
      </c>
      <c r="D58" s="52" t="s">
        <v>4</v>
      </c>
    </row>
    <row r="59" spans="1:8" ht="24" customHeight="1" x14ac:dyDescent="0.25">
      <c r="A59" s="4" t="s">
        <v>154</v>
      </c>
      <c r="B59" s="5"/>
      <c r="C59" s="5"/>
      <c r="D59" s="6"/>
    </row>
    <row r="60" spans="1:8" ht="24" customHeight="1" x14ac:dyDescent="0.25">
      <c r="A60" s="7" t="s">
        <v>157</v>
      </c>
      <c r="B60" s="8"/>
      <c r="C60" s="8"/>
      <c r="D60" s="9"/>
    </row>
    <row r="61" spans="1:8" ht="24" customHeight="1" thickBot="1" x14ac:dyDescent="0.3">
      <c r="A61" s="2" t="s">
        <v>159</v>
      </c>
      <c r="B61" s="10"/>
      <c r="C61" s="10"/>
      <c r="D61" s="3"/>
    </row>
    <row r="62" spans="1:8" ht="24" customHeight="1" x14ac:dyDescent="0.25">
      <c r="A62" s="4" t="s">
        <v>155</v>
      </c>
      <c r="B62" s="5"/>
      <c r="C62" s="5"/>
      <c r="D62" s="6"/>
    </row>
    <row r="63" spans="1:8" ht="24" customHeight="1" x14ac:dyDescent="0.25">
      <c r="A63" s="7" t="s">
        <v>156</v>
      </c>
      <c r="B63" s="8"/>
      <c r="C63" s="8"/>
      <c r="D63" s="9"/>
    </row>
    <row r="64" spans="1:8" ht="24" customHeight="1" thickBot="1" x14ac:dyDescent="0.3">
      <c r="A64" s="2" t="s">
        <v>160</v>
      </c>
      <c r="B64" s="10"/>
      <c r="C64" s="10"/>
      <c r="D64" s="3"/>
      <c r="H64" s="162"/>
    </row>
    <row r="66" spans="1:8" ht="24" customHeight="1" x14ac:dyDescent="0.25">
      <c r="A66" s="353" t="s">
        <v>5</v>
      </c>
      <c r="B66" s="353"/>
      <c r="C66" s="353"/>
      <c r="D66" s="353"/>
      <c r="E66" s="353"/>
      <c r="F66" s="353"/>
      <c r="G66" s="353"/>
      <c r="H66" s="353"/>
    </row>
    <row r="67" spans="1:8" ht="42" customHeight="1" x14ac:dyDescent="0.25">
      <c r="A67" s="386" t="s">
        <v>152</v>
      </c>
      <c r="B67" s="386"/>
      <c r="C67" s="386"/>
      <c r="D67" s="386"/>
      <c r="E67" s="386"/>
      <c r="F67" s="386"/>
      <c r="G67" s="386"/>
      <c r="H67" s="386"/>
    </row>
    <row r="68" spans="1:8" ht="30.75" customHeight="1" thickBot="1" x14ac:dyDescent="0.3"/>
    <row r="69" spans="1:8" ht="24" customHeight="1" thickBot="1" x14ac:dyDescent="0.3">
      <c r="A69" s="363" t="s">
        <v>5</v>
      </c>
      <c r="B69" s="364"/>
      <c r="C69" s="364"/>
      <c r="D69" s="364"/>
      <c r="E69" s="364"/>
      <c r="F69" s="364"/>
      <c r="G69" s="365"/>
    </row>
    <row r="70" spans="1:8" ht="48" thickBot="1" x14ac:dyDescent="0.3">
      <c r="A70" s="47" t="s">
        <v>3</v>
      </c>
      <c r="B70" s="48" t="s">
        <v>14</v>
      </c>
      <c r="C70" s="275" t="s">
        <v>153</v>
      </c>
      <c r="D70" s="163" t="s">
        <v>163</v>
      </c>
      <c r="E70" s="48" t="s">
        <v>11</v>
      </c>
      <c r="F70" s="48" t="s">
        <v>15</v>
      </c>
      <c r="G70" s="49" t="s">
        <v>16</v>
      </c>
    </row>
    <row r="71" spans="1:8" ht="24" customHeight="1" x14ac:dyDescent="0.25">
      <c r="A71" s="112" t="s">
        <v>154</v>
      </c>
      <c r="B71" s="120">
        <f>B12</f>
        <v>0</v>
      </c>
      <c r="C71" s="120">
        <f>D21</f>
        <v>0</v>
      </c>
      <c r="D71" s="120">
        <f t="shared" ref="D71:D76" si="1">D29</f>
        <v>0</v>
      </c>
      <c r="E71" s="113"/>
      <c r="F71" s="145">
        <f t="shared" ref="F71:F76" si="2">D59</f>
        <v>0</v>
      </c>
      <c r="G71" s="128">
        <f>SUM(B71:F71)</f>
        <v>0</v>
      </c>
    </row>
    <row r="72" spans="1:8" ht="24" customHeight="1" x14ac:dyDescent="0.25">
      <c r="A72" s="114" t="s">
        <v>157</v>
      </c>
      <c r="B72" s="121">
        <f>B12</f>
        <v>0</v>
      </c>
      <c r="C72" s="121">
        <f>D21</f>
        <v>0</v>
      </c>
      <c r="D72" s="121">
        <f t="shared" si="1"/>
        <v>0</v>
      </c>
      <c r="E72" s="121">
        <f>D51</f>
        <v>0</v>
      </c>
      <c r="F72" s="146">
        <f t="shared" si="2"/>
        <v>0</v>
      </c>
      <c r="G72" s="129">
        <f t="shared" ref="G72:G76" si="3">SUM(B72:F72)</f>
        <v>0</v>
      </c>
    </row>
    <row r="73" spans="1:8" ht="24" customHeight="1" thickBot="1" x14ac:dyDescent="0.3">
      <c r="A73" s="123" t="s">
        <v>159</v>
      </c>
      <c r="B73" s="124">
        <f>B12</f>
        <v>0</v>
      </c>
      <c r="C73" s="124">
        <f>D21</f>
        <v>0</v>
      </c>
      <c r="D73" s="124">
        <f t="shared" si="1"/>
        <v>0</v>
      </c>
      <c r="E73" s="138"/>
      <c r="F73" s="148">
        <f t="shared" si="2"/>
        <v>0</v>
      </c>
      <c r="G73" s="130">
        <f t="shared" si="3"/>
        <v>0</v>
      </c>
    </row>
    <row r="74" spans="1:8" ht="24" customHeight="1" x14ac:dyDescent="0.25">
      <c r="A74" s="112" t="s">
        <v>155</v>
      </c>
      <c r="B74" s="120">
        <f>B13</f>
        <v>0</v>
      </c>
      <c r="C74" s="120">
        <f>D22</f>
        <v>0</v>
      </c>
      <c r="D74" s="120">
        <f t="shared" si="1"/>
        <v>0</v>
      </c>
      <c r="E74" s="113"/>
      <c r="F74" s="145">
        <f t="shared" si="2"/>
        <v>0</v>
      </c>
      <c r="G74" s="128">
        <f t="shared" si="3"/>
        <v>0</v>
      </c>
    </row>
    <row r="75" spans="1:8" ht="24" customHeight="1" x14ac:dyDescent="0.25">
      <c r="A75" s="114" t="s">
        <v>156</v>
      </c>
      <c r="B75" s="121">
        <f>B13</f>
        <v>0</v>
      </c>
      <c r="C75" s="121">
        <f>D22</f>
        <v>0</v>
      </c>
      <c r="D75" s="121">
        <f t="shared" si="1"/>
        <v>0</v>
      </c>
      <c r="E75" s="121">
        <f>D52</f>
        <v>0</v>
      </c>
      <c r="F75" s="146">
        <f t="shared" si="2"/>
        <v>0</v>
      </c>
      <c r="G75" s="129">
        <f t="shared" si="3"/>
        <v>0</v>
      </c>
    </row>
    <row r="76" spans="1:8" ht="24" customHeight="1" thickBot="1" x14ac:dyDescent="0.3">
      <c r="A76" s="111" t="s">
        <v>160</v>
      </c>
      <c r="B76" s="122">
        <f>B13</f>
        <v>0</v>
      </c>
      <c r="C76" s="122">
        <f>D22</f>
        <v>0</v>
      </c>
      <c r="D76" s="122">
        <f t="shared" si="1"/>
        <v>0</v>
      </c>
      <c r="E76" s="116"/>
      <c r="F76" s="147">
        <f t="shared" si="2"/>
        <v>0</v>
      </c>
      <c r="G76" s="131">
        <f t="shared" si="3"/>
        <v>0</v>
      </c>
      <c r="H76" s="162"/>
    </row>
    <row r="78" spans="1:8" ht="24" customHeight="1" x14ac:dyDescent="0.25">
      <c r="A78" s="353" t="s">
        <v>140</v>
      </c>
      <c r="B78" s="353"/>
      <c r="C78" s="353"/>
      <c r="D78" s="353"/>
      <c r="E78" s="353"/>
      <c r="F78" s="353"/>
      <c r="G78" s="353"/>
      <c r="H78" s="353"/>
    </row>
    <row r="80" spans="1:8" ht="24" customHeight="1" x14ac:dyDescent="0.25">
      <c r="A80" s="358" t="s">
        <v>143</v>
      </c>
      <c r="B80" s="359"/>
      <c r="C80" s="359"/>
      <c r="D80" s="359"/>
      <c r="E80" s="359"/>
      <c r="F80" s="359"/>
      <c r="G80" s="359"/>
      <c r="H80" s="359"/>
    </row>
    <row r="81" spans="1:5" ht="16.5" thickBot="1" x14ac:dyDescent="0.3"/>
    <row r="82" spans="1:5" ht="31.5" customHeight="1" thickBot="1" x14ac:dyDescent="0.3">
      <c r="A82" s="357" t="s">
        <v>161</v>
      </c>
      <c r="B82" s="355"/>
      <c r="C82" s="355"/>
      <c r="D82" s="356"/>
      <c r="E82" s="171"/>
    </row>
    <row r="83" spans="1:5" ht="32.25" thickBot="1" x14ac:dyDescent="0.3">
      <c r="A83" s="23" t="s">
        <v>3</v>
      </c>
      <c r="B83" s="24" t="s">
        <v>1</v>
      </c>
      <c r="C83" s="158" t="s">
        <v>142</v>
      </c>
      <c r="D83" s="25" t="s">
        <v>4</v>
      </c>
    </row>
    <row r="84" spans="1:5" ht="24" customHeight="1" x14ac:dyDescent="0.25">
      <c r="A84" s="112" t="s">
        <v>154</v>
      </c>
      <c r="B84" s="120">
        <f t="shared" ref="B84:B89" si="4">G71</f>
        <v>0</v>
      </c>
      <c r="C84" s="134">
        <f>1/12</f>
        <v>8.3333333333333329E-2</v>
      </c>
      <c r="D84" s="128">
        <f>B84*C84</f>
        <v>0</v>
      </c>
    </row>
    <row r="85" spans="1:5" ht="24" customHeight="1" x14ac:dyDescent="0.25">
      <c r="A85" s="114" t="s">
        <v>157</v>
      </c>
      <c r="B85" s="121">
        <f t="shared" si="4"/>
        <v>0</v>
      </c>
      <c r="C85" s="132">
        <f t="shared" ref="C85:C89" si="5">1/12</f>
        <v>8.3333333333333329E-2</v>
      </c>
      <c r="D85" s="129">
        <f t="shared" ref="D85:D89" si="6">B85*C85</f>
        <v>0</v>
      </c>
    </row>
    <row r="86" spans="1:5" ht="24" customHeight="1" thickBot="1" x14ac:dyDescent="0.3">
      <c r="A86" s="123" t="s">
        <v>159</v>
      </c>
      <c r="B86" s="124">
        <f t="shared" si="4"/>
        <v>0</v>
      </c>
      <c r="C86" s="137">
        <f t="shared" si="5"/>
        <v>8.3333333333333329E-2</v>
      </c>
      <c r="D86" s="130">
        <f t="shared" si="6"/>
        <v>0</v>
      </c>
    </row>
    <row r="87" spans="1:5" ht="24" customHeight="1" x14ac:dyDescent="0.25">
      <c r="A87" s="112" t="s">
        <v>155</v>
      </c>
      <c r="B87" s="120">
        <f t="shared" si="4"/>
        <v>0</v>
      </c>
      <c r="C87" s="134">
        <f t="shared" si="5"/>
        <v>8.3333333333333329E-2</v>
      </c>
      <c r="D87" s="128">
        <f t="shared" si="6"/>
        <v>0</v>
      </c>
    </row>
    <row r="88" spans="1:5" ht="24" customHeight="1" x14ac:dyDescent="0.25">
      <c r="A88" s="114" t="s">
        <v>156</v>
      </c>
      <c r="B88" s="121">
        <f t="shared" si="4"/>
        <v>0</v>
      </c>
      <c r="C88" s="132">
        <f t="shared" si="5"/>
        <v>8.3333333333333329E-2</v>
      </c>
      <c r="D88" s="129">
        <f t="shared" si="6"/>
        <v>0</v>
      </c>
    </row>
    <row r="89" spans="1:5" ht="24" customHeight="1" thickBot="1" x14ac:dyDescent="0.3">
      <c r="A89" s="111" t="s">
        <v>160</v>
      </c>
      <c r="B89" s="122">
        <f t="shared" si="4"/>
        <v>0</v>
      </c>
      <c r="C89" s="133">
        <f t="shared" si="5"/>
        <v>8.3333333333333329E-2</v>
      </c>
      <c r="D89" s="131">
        <f t="shared" si="6"/>
        <v>0</v>
      </c>
    </row>
    <row r="90" spans="1:5" ht="16.5" thickBot="1" x14ac:dyDescent="0.3"/>
    <row r="91" spans="1:5" ht="36.75" customHeight="1" thickBot="1" x14ac:dyDescent="0.3">
      <c r="A91" s="357" t="s">
        <v>162</v>
      </c>
      <c r="B91" s="355"/>
      <c r="C91" s="355"/>
      <c r="D91" s="356"/>
    </row>
    <row r="92" spans="1:5" ht="30.75" customHeight="1" thickBot="1" x14ac:dyDescent="0.3">
      <c r="A92" s="23" t="s">
        <v>3</v>
      </c>
      <c r="B92" s="24" t="s">
        <v>1</v>
      </c>
      <c r="C92" s="158" t="s">
        <v>142</v>
      </c>
      <c r="D92" s="25" t="s">
        <v>4</v>
      </c>
    </row>
    <row r="93" spans="1:5" ht="24" customHeight="1" x14ac:dyDescent="0.25">
      <c r="A93" s="112" t="s">
        <v>154</v>
      </c>
      <c r="B93" s="120">
        <f t="shared" ref="B93:B98" si="7">G71</f>
        <v>0</v>
      </c>
      <c r="C93" s="134">
        <f>1/12</f>
        <v>8.3333333333333329E-2</v>
      </c>
      <c r="D93" s="128">
        <f>B93*C93</f>
        <v>0</v>
      </c>
    </row>
    <row r="94" spans="1:5" ht="24" customHeight="1" x14ac:dyDescent="0.25">
      <c r="A94" s="114" t="s">
        <v>157</v>
      </c>
      <c r="B94" s="121">
        <f t="shared" si="7"/>
        <v>0</v>
      </c>
      <c r="C94" s="132">
        <f t="shared" ref="C94:C98" si="8">1/12</f>
        <v>8.3333333333333329E-2</v>
      </c>
      <c r="D94" s="129">
        <f t="shared" ref="D94:D98" si="9">B94*C94</f>
        <v>0</v>
      </c>
    </row>
    <row r="95" spans="1:5" ht="24" customHeight="1" thickBot="1" x14ac:dyDescent="0.3">
      <c r="A95" s="123" t="s">
        <v>159</v>
      </c>
      <c r="B95" s="124">
        <f t="shared" si="7"/>
        <v>0</v>
      </c>
      <c r="C95" s="137">
        <f t="shared" si="8"/>
        <v>8.3333333333333329E-2</v>
      </c>
      <c r="D95" s="130">
        <f t="shared" si="9"/>
        <v>0</v>
      </c>
    </row>
    <row r="96" spans="1:5" ht="24" customHeight="1" x14ac:dyDescent="0.25">
      <c r="A96" s="112" t="s">
        <v>155</v>
      </c>
      <c r="B96" s="120">
        <f t="shared" si="7"/>
        <v>0</v>
      </c>
      <c r="C96" s="134">
        <f t="shared" si="8"/>
        <v>8.3333333333333329E-2</v>
      </c>
      <c r="D96" s="128">
        <f t="shared" si="9"/>
        <v>0</v>
      </c>
    </row>
    <row r="97" spans="1:5" ht="24" customHeight="1" x14ac:dyDescent="0.25">
      <c r="A97" s="114" t="s">
        <v>156</v>
      </c>
      <c r="B97" s="121">
        <f t="shared" si="7"/>
        <v>0</v>
      </c>
      <c r="C97" s="132">
        <f t="shared" si="8"/>
        <v>8.3333333333333329E-2</v>
      </c>
      <c r="D97" s="129">
        <f t="shared" si="9"/>
        <v>0</v>
      </c>
    </row>
    <row r="98" spans="1:5" ht="24" customHeight="1" thickBot="1" x14ac:dyDescent="0.3">
      <c r="A98" s="111" t="s">
        <v>160</v>
      </c>
      <c r="B98" s="122">
        <f t="shared" si="7"/>
        <v>0</v>
      </c>
      <c r="C98" s="133">
        <f t="shared" si="8"/>
        <v>8.3333333333333329E-2</v>
      </c>
      <c r="D98" s="131">
        <f t="shared" si="9"/>
        <v>0</v>
      </c>
    </row>
    <row r="99" spans="1:5" ht="38.25" customHeight="1" thickBot="1" x14ac:dyDescent="0.3"/>
    <row r="100" spans="1:5" ht="24" customHeight="1" thickBot="1" x14ac:dyDescent="0.3">
      <c r="A100" s="369" t="s">
        <v>17</v>
      </c>
      <c r="B100" s="370"/>
      <c r="C100" s="370"/>
      <c r="D100" s="370"/>
      <c r="E100" s="371"/>
    </row>
    <row r="101" spans="1:5" ht="30" customHeight="1" thickBot="1" x14ac:dyDescent="0.3">
      <c r="A101" s="23" t="s">
        <v>3</v>
      </c>
      <c r="B101" s="24" t="s">
        <v>1</v>
      </c>
      <c r="C101" s="158" t="s">
        <v>18</v>
      </c>
      <c r="D101" s="158" t="s">
        <v>142</v>
      </c>
      <c r="E101" s="25" t="s">
        <v>4</v>
      </c>
    </row>
    <row r="102" spans="1:5" ht="24" customHeight="1" x14ac:dyDescent="0.25">
      <c r="A102" s="112" t="s">
        <v>154</v>
      </c>
      <c r="B102" s="120">
        <f t="shared" ref="B102:B107" si="10">G71</f>
        <v>0</v>
      </c>
      <c r="C102" s="126">
        <f>1/3</f>
        <v>0.33333333333333331</v>
      </c>
      <c r="D102" s="134">
        <f>1/12</f>
        <v>8.3333333333333329E-2</v>
      </c>
      <c r="E102" s="128">
        <f t="shared" ref="E102:E107" si="11">B102*C102*D102</f>
        <v>0</v>
      </c>
    </row>
    <row r="103" spans="1:5" ht="24" customHeight="1" x14ac:dyDescent="0.25">
      <c r="A103" s="114" t="s">
        <v>157</v>
      </c>
      <c r="B103" s="121">
        <f t="shared" si="10"/>
        <v>0</v>
      </c>
      <c r="C103" s="135">
        <f t="shared" ref="C103:C107" si="12">1/3</f>
        <v>0.33333333333333331</v>
      </c>
      <c r="D103" s="132">
        <f t="shared" ref="D103:D107" si="13">1/12</f>
        <v>8.3333333333333329E-2</v>
      </c>
      <c r="E103" s="129">
        <f t="shared" si="11"/>
        <v>0</v>
      </c>
    </row>
    <row r="104" spans="1:5" ht="24" customHeight="1" thickBot="1" x14ac:dyDescent="0.3">
      <c r="A104" s="123" t="s">
        <v>159</v>
      </c>
      <c r="B104" s="124">
        <f t="shared" si="10"/>
        <v>0</v>
      </c>
      <c r="C104" s="136">
        <f t="shared" si="12"/>
        <v>0.33333333333333331</v>
      </c>
      <c r="D104" s="137">
        <f t="shared" si="13"/>
        <v>8.3333333333333329E-2</v>
      </c>
      <c r="E104" s="130">
        <f t="shared" si="11"/>
        <v>0</v>
      </c>
    </row>
    <row r="105" spans="1:5" ht="24" customHeight="1" x14ac:dyDescent="0.25">
      <c r="A105" s="112" t="s">
        <v>155</v>
      </c>
      <c r="B105" s="120">
        <f t="shared" si="10"/>
        <v>0</v>
      </c>
      <c r="C105" s="126">
        <f t="shared" si="12"/>
        <v>0.33333333333333331</v>
      </c>
      <c r="D105" s="134">
        <f t="shared" si="13"/>
        <v>8.3333333333333329E-2</v>
      </c>
      <c r="E105" s="128">
        <f t="shared" si="11"/>
        <v>0</v>
      </c>
    </row>
    <row r="106" spans="1:5" ht="24" customHeight="1" x14ac:dyDescent="0.25">
      <c r="A106" s="114" t="s">
        <v>156</v>
      </c>
      <c r="B106" s="121">
        <f t="shared" si="10"/>
        <v>0</v>
      </c>
      <c r="C106" s="135">
        <f t="shared" si="12"/>
        <v>0.33333333333333331</v>
      </c>
      <c r="D106" s="132">
        <f t="shared" si="13"/>
        <v>8.3333333333333329E-2</v>
      </c>
      <c r="E106" s="129">
        <f t="shared" si="11"/>
        <v>0</v>
      </c>
    </row>
    <row r="107" spans="1:5" ht="24" customHeight="1" thickBot="1" x14ac:dyDescent="0.3">
      <c r="A107" s="111" t="s">
        <v>160</v>
      </c>
      <c r="B107" s="122">
        <f t="shared" si="10"/>
        <v>0</v>
      </c>
      <c r="C107" s="127">
        <f t="shared" si="12"/>
        <v>0.33333333333333331</v>
      </c>
      <c r="D107" s="133">
        <f t="shared" si="13"/>
        <v>8.3333333333333329E-2</v>
      </c>
      <c r="E107" s="131">
        <f t="shared" si="11"/>
        <v>0</v>
      </c>
    </row>
    <row r="108" spans="1:5" ht="24" customHeight="1" thickBot="1" x14ac:dyDescent="0.3"/>
    <row r="109" spans="1:5" ht="24" customHeight="1" thickBot="1" x14ac:dyDescent="0.3">
      <c r="A109" s="363" t="s">
        <v>143</v>
      </c>
      <c r="B109" s="364"/>
      <c r="C109" s="364"/>
      <c r="D109" s="364"/>
      <c r="E109" s="365"/>
    </row>
    <row r="110" spans="1:5" ht="24" customHeight="1" thickBot="1" x14ac:dyDescent="0.3">
      <c r="A110" s="23" t="s">
        <v>3</v>
      </c>
      <c r="B110" s="24" t="s">
        <v>139</v>
      </c>
      <c r="C110" s="24" t="s">
        <v>138</v>
      </c>
      <c r="D110" s="24" t="s">
        <v>19</v>
      </c>
      <c r="E110" s="25" t="s">
        <v>16</v>
      </c>
    </row>
    <row r="111" spans="1:5" ht="24" customHeight="1" x14ac:dyDescent="0.25">
      <c r="A111" s="112" t="s">
        <v>154</v>
      </c>
      <c r="B111" s="120">
        <f t="shared" ref="B111:B116" si="14">D84</f>
        <v>0</v>
      </c>
      <c r="C111" s="120">
        <f t="shared" ref="C111:C116" si="15">D93</f>
        <v>0</v>
      </c>
      <c r="D111" s="120">
        <f t="shared" ref="D111:D116" si="16">E102</f>
        <v>0</v>
      </c>
      <c r="E111" s="128">
        <f t="shared" ref="E111:E116" si="17">SUM(B111:D111)</f>
        <v>0</v>
      </c>
    </row>
    <row r="112" spans="1:5" ht="24" customHeight="1" x14ac:dyDescent="0.25">
      <c r="A112" s="114" t="s">
        <v>157</v>
      </c>
      <c r="B112" s="121">
        <f t="shared" si="14"/>
        <v>0</v>
      </c>
      <c r="C112" s="121">
        <f t="shared" si="15"/>
        <v>0</v>
      </c>
      <c r="D112" s="121">
        <f t="shared" si="16"/>
        <v>0</v>
      </c>
      <c r="E112" s="129">
        <f t="shared" si="17"/>
        <v>0</v>
      </c>
    </row>
    <row r="113" spans="1:8" ht="24" customHeight="1" thickBot="1" x14ac:dyDescent="0.3">
      <c r="A113" s="123" t="s">
        <v>159</v>
      </c>
      <c r="B113" s="124">
        <f t="shared" si="14"/>
        <v>0</v>
      </c>
      <c r="C113" s="124">
        <f t="shared" si="15"/>
        <v>0</v>
      </c>
      <c r="D113" s="124">
        <f t="shared" si="16"/>
        <v>0</v>
      </c>
      <c r="E113" s="130">
        <f t="shared" si="17"/>
        <v>0</v>
      </c>
    </row>
    <row r="114" spans="1:8" ht="24" customHeight="1" x14ac:dyDescent="0.25">
      <c r="A114" s="112" t="s">
        <v>155</v>
      </c>
      <c r="B114" s="120">
        <f t="shared" si="14"/>
        <v>0</v>
      </c>
      <c r="C114" s="120">
        <f t="shared" si="15"/>
        <v>0</v>
      </c>
      <c r="D114" s="120">
        <f t="shared" si="16"/>
        <v>0</v>
      </c>
      <c r="E114" s="128">
        <f t="shared" si="17"/>
        <v>0</v>
      </c>
    </row>
    <row r="115" spans="1:8" ht="24" customHeight="1" x14ac:dyDescent="0.25">
      <c r="A115" s="114" t="s">
        <v>156</v>
      </c>
      <c r="B115" s="121">
        <f t="shared" si="14"/>
        <v>0</v>
      </c>
      <c r="C115" s="121">
        <f t="shared" si="15"/>
        <v>0</v>
      </c>
      <c r="D115" s="121">
        <f t="shared" si="16"/>
        <v>0</v>
      </c>
      <c r="E115" s="129">
        <f t="shared" si="17"/>
        <v>0</v>
      </c>
    </row>
    <row r="116" spans="1:8" ht="24" customHeight="1" thickBot="1" x14ac:dyDescent="0.3">
      <c r="A116" s="111" t="s">
        <v>160</v>
      </c>
      <c r="B116" s="122">
        <f t="shared" si="14"/>
        <v>0</v>
      </c>
      <c r="C116" s="122">
        <f t="shared" si="15"/>
        <v>0</v>
      </c>
      <c r="D116" s="122">
        <f t="shared" si="16"/>
        <v>0</v>
      </c>
      <c r="E116" s="131">
        <f t="shared" si="17"/>
        <v>0</v>
      </c>
      <c r="H116" s="162"/>
    </row>
    <row r="118" spans="1:8" ht="24" customHeight="1" x14ac:dyDescent="0.25">
      <c r="A118" s="358" t="s">
        <v>21</v>
      </c>
      <c r="B118" s="359"/>
      <c r="C118" s="359"/>
      <c r="D118" s="359"/>
      <c r="E118" s="359"/>
      <c r="F118" s="359"/>
      <c r="G118" s="359"/>
      <c r="H118" s="359"/>
    </row>
    <row r="119" spans="1:8" ht="51.75" customHeight="1" x14ac:dyDescent="0.25">
      <c r="A119" s="366" t="s">
        <v>266</v>
      </c>
      <c r="B119" s="366"/>
      <c r="C119" s="366"/>
      <c r="D119" s="366"/>
      <c r="E119" s="366"/>
      <c r="F119" s="366"/>
      <c r="G119" s="366"/>
      <c r="H119" s="366"/>
    </row>
    <row r="120" spans="1:8" ht="24" customHeight="1" thickBot="1" x14ac:dyDescent="0.3"/>
    <row r="121" spans="1:8" ht="24" customHeight="1" thickBot="1" x14ac:dyDescent="0.3">
      <c r="A121" s="354" t="s">
        <v>22</v>
      </c>
      <c r="B121" s="356"/>
    </row>
    <row r="122" spans="1:8" ht="24" customHeight="1" thickBot="1" x14ac:dyDescent="0.3">
      <c r="A122" s="23" t="s">
        <v>23</v>
      </c>
      <c r="B122" s="25" t="s">
        <v>2</v>
      </c>
    </row>
    <row r="123" spans="1:8" ht="24" customHeight="1" x14ac:dyDescent="0.25">
      <c r="A123" s="4" t="s">
        <v>24</v>
      </c>
      <c r="B123" s="28">
        <v>0.2</v>
      </c>
    </row>
    <row r="124" spans="1:8" ht="24" customHeight="1" x14ac:dyDescent="0.25">
      <c r="A124" s="7" t="s">
        <v>25</v>
      </c>
      <c r="B124" s="27">
        <v>2.5000000000000001E-2</v>
      </c>
    </row>
    <row r="125" spans="1:8" ht="24" customHeight="1" x14ac:dyDescent="0.25">
      <c r="A125" s="7" t="s">
        <v>26</v>
      </c>
      <c r="B125" s="257"/>
    </row>
    <row r="126" spans="1:8" ht="24" customHeight="1" x14ac:dyDescent="0.25">
      <c r="A126" s="7" t="s">
        <v>27</v>
      </c>
      <c r="B126" s="27">
        <v>1.4999999999999999E-2</v>
      </c>
    </row>
    <row r="127" spans="1:8" ht="24" customHeight="1" x14ac:dyDescent="0.25">
      <c r="A127" s="7" t="s">
        <v>28</v>
      </c>
      <c r="B127" s="27">
        <v>0.01</v>
      </c>
    </row>
    <row r="128" spans="1:8" ht="24" customHeight="1" x14ac:dyDescent="0.25">
      <c r="A128" s="7" t="s">
        <v>29</v>
      </c>
      <c r="B128" s="27">
        <v>6.0000000000000001E-3</v>
      </c>
    </row>
    <row r="129" spans="1:4" ht="24" customHeight="1" x14ac:dyDescent="0.25">
      <c r="A129" s="7" t="s">
        <v>30</v>
      </c>
      <c r="B129" s="27">
        <v>2E-3</v>
      </c>
    </row>
    <row r="130" spans="1:4" ht="24" customHeight="1" thickBot="1" x14ac:dyDescent="0.3">
      <c r="A130" s="2" t="s">
        <v>31</v>
      </c>
      <c r="B130" s="29">
        <v>0.08</v>
      </c>
    </row>
    <row r="131" spans="1:4" ht="24" customHeight="1" thickBot="1" x14ac:dyDescent="0.3">
      <c r="A131" s="265" t="s">
        <v>32</v>
      </c>
      <c r="B131" s="266">
        <f>SUM(B123:B130)</f>
        <v>0.33800000000000002</v>
      </c>
    </row>
    <row r="132" spans="1:4" ht="24" customHeight="1" thickBot="1" x14ac:dyDescent="0.3"/>
    <row r="133" spans="1:4" ht="24" customHeight="1" thickBot="1" x14ac:dyDescent="0.3">
      <c r="A133" s="354" t="s">
        <v>33</v>
      </c>
      <c r="B133" s="355"/>
      <c r="C133" s="355"/>
      <c r="D133" s="356"/>
    </row>
    <row r="134" spans="1:4" ht="24" customHeight="1" thickBot="1" x14ac:dyDescent="0.3">
      <c r="A134" s="23" t="s">
        <v>3</v>
      </c>
      <c r="B134" s="24" t="s">
        <v>1</v>
      </c>
      <c r="C134" s="24" t="s">
        <v>2</v>
      </c>
      <c r="D134" s="25" t="s">
        <v>4</v>
      </c>
    </row>
    <row r="135" spans="1:4" ht="24" customHeight="1" x14ac:dyDescent="0.25">
      <c r="A135" s="112" t="s">
        <v>154</v>
      </c>
      <c r="B135" s="120">
        <f t="shared" ref="B135:B140" si="18">G71+E111</f>
        <v>0</v>
      </c>
      <c r="C135" s="267">
        <f>SUM($B$123:$B$129)</f>
        <v>0.25800000000000001</v>
      </c>
      <c r="D135" s="128">
        <f>B135*C135</f>
        <v>0</v>
      </c>
    </row>
    <row r="136" spans="1:4" ht="24" customHeight="1" x14ac:dyDescent="0.25">
      <c r="A136" s="114" t="s">
        <v>157</v>
      </c>
      <c r="B136" s="121">
        <f t="shared" si="18"/>
        <v>0</v>
      </c>
      <c r="C136" s="268">
        <f t="shared" ref="C136:C140" si="19">SUM($B$123:$B$129)</f>
        <v>0.25800000000000001</v>
      </c>
      <c r="D136" s="129">
        <f t="shared" ref="D136:D140" si="20">B136*C136</f>
        <v>0</v>
      </c>
    </row>
    <row r="137" spans="1:4" ht="24" customHeight="1" thickBot="1" x14ac:dyDescent="0.3">
      <c r="A137" s="123" t="s">
        <v>159</v>
      </c>
      <c r="B137" s="124">
        <f t="shared" si="18"/>
        <v>0</v>
      </c>
      <c r="C137" s="269">
        <f t="shared" si="19"/>
        <v>0.25800000000000001</v>
      </c>
      <c r="D137" s="130">
        <f t="shared" si="20"/>
        <v>0</v>
      </c>
    </row>
    <row r="138" spans="1:4" ht="24" customHeight="1" x14ac:dyDescent="0.25">
      <c r="A138" s="112" t="s">
        <v>155</v>
      </c>
      <c r="B138" s="120">
        <f t="shared" si="18"/>
        <v>0</v>
      </c>
      <c r="C138" s="267">
        <f t="shared" si="19"/>
        <v>0.25800000000000001</v>
      </c>
      <c r="D138" s="128">
        <f t="shared" si="20"/>
        <v>0</v>
      </c>
    </row>
    <row r="139" spans="1:4" ht="24" customHeight="1" x14ac:dyDescent="0.25">
      <c r="A139" s="114" t="s">
        <v>156</v>
      </c>
      <c r="B139" s="121">
        <f t="shared" si="18"/>
        <v>0</v>
      </c>
      <c r="C139" s="268">
        <f t="shared" si="19"/>
        <v>0.25800000000000001</v>
      </c>
      <c r="D139" s="129">
        <f t="shared" si="20"/>
        <v>0</v>
      </c>
    </row>
    <row r="140" spans="1:4" ht="24" customHeight="1" thickBot="1" x14ac:dyDescent="0.3">
      <c r="A140" s="111" t="s">
        <v>160</v>
      </c>
      <c r="B140" s="122">
        <f t="shared" si="18"/>
        <v>0</v>
      </c>
      <c r="C140" s="270">
        <f t="shared" si="19"/>
        <v>0.25800000000000001</v>
      </c>
      <c r="D140" s="131">
        <f t="shared" si="20"/>
        <v>0</v>
      </c>
    </row>
    <row r="141" spans="1:4" ht="24" customHeight="1" thickBot="1" x14ac:dyDescent="0.3"/>
    <row r="142" spans="1:4" ht="24" customHeight="1" thickBot="1" x14ac:dyDescent="0.3">
      <c r="A142" s="354" t="s">
        <v>34</v>
      </c>
      <c r="B142" s="355"/>
      <c r="C142" s="355"/>
      <c r="D142" s="356"/>
    </row>
    <row r="143" spans="1:4" ht="24" customHeight="1" thickBot="1" x14ac:dyDescent="0.3">
      <c r="A143" s="23" t="s">
        <v>3</v>
      </c>
      <c r="B143" s="24" t="s">
        <v>1</v>
      </c>
      <c r="C143" s="24" t="s">
        <v>2</v>
      </c>
      <c r="D143" s="25" t="s">
        <v>4</v>
      </c>
    </row>
    <row r="144" spans="1:4" ht="24" customHeight="1" x14ac:dyDescent="0.25">
      <c r="A144" s="112" t="s">
        <v>154</v>
      </c>
      <c r="B144" s="120">
        <f t="shared" ref="B144:B149" si="21">G71+E111</f>
        <v>0</v>
      </c>
      <c r="C144" s="134">
        <f>$B$130</f>
        <v>0.08</v>
      </c>
      <c r="D144" s="128">
        <f>B144*C144</f>
        <v>0</v>
      </c>
    </row>
    <row r="145" spans="1:8" ht="24" customHeight="1" x14ac:dyDescent="0.25">
      <c r="A145" s="114" t="s">
        <v>157</v>
      </c>
      <c r="B145" s="121">
        <f t="shared" si="21"/>
        <v>0</v>
      </c>
      <c r="C145" s="132">
        <f t="shared" ref="C145:C149" si="22">$B$130</f>
        <v>0.08</v>
      </c>
      <c r="D145" s="129">
        <f t="shared" ref="D145:D149" si="23">B145*C145</f>
        <v>0</v>
      </c>
    </row>
    <row r="146" spans="1:8" ht="24" customHeight="1" thickBot="1" x14ac:dyDescent="0.3">
      <c r="A146" s="123" t="s">
        <v>159</v>
      </c>
      <c r="B146" s="124">
        <f t="shared" si="21"/>
        <v>0</v>
      </c>
      <c r="C146" s="137">
        <f t="shared" si="22"/>
        <v>0.08</v>
      </c>
      <c r="D146" s="130">
        <f t="shared" si="23"/>
        <v>0</v>
      </c>
    </row>
    <row r="147" spans="1:8" ht="24" customHeight="1" x14ac:dyDescent="0.25">
      <c r="A147" s="112" t="s">
        <v>155</v>
      </c>
      <c r="B147" s="120">
        <f t="shared" si="21"/>
        <v>0</v>
      </c>
      <c r="C147" s="134">
        <f t="shared" si="22"/>
        <v>0.08</v>
      </c>
      <c r="D147" s="128">
        <f t="shared" si="23"/>
        <v>0</v>
      </c>
    </row>
    <row r="148" spans="1:8" ht="24" customHeight="1" x14ac:dyDescent="0.25">
      <c r="A148" s="114" t="s">
        <v>156</v>
      </c>
      <c r="B148" s="121">
        <f t="shared" si="21"/>
        <v>0</v>
      </c>
      <c r="C148" s="132">
        <f t="shared" si="22"/>
        <v>0.08</v>
      </c>
      <c r="D148" s="129">
        <f t="shared" si="23"/>
        <v>0</v>
      </c>
    </row>
    <row r="149" spans="1:8" ht="24" customHeight="1" thickBot="1" x14ac:dyDescent="0.3">
      <c r="A149" s="111" t="s">
        <v>160</v>
      </c>
      <c r="B149" s="122">
        <f t="shared" si="21"/>
        <v>0</v>
      </c>
      <c r="C149" s="133">
        <f t="shared" si="22"/>
        <v>0.08</v>
      </c>
      <c r="D149" s="131">
        <f t="shared" si="23"/>
        <v>0</v>
      </c>
    </row>
    <row r="150" spans="1:8" ht="24" customHeight="1" thickBot="1" x14ac:dyDescent="0.3"/>
    <row r="151" spans="1:8" ht="24" customHeight="1" thickBot="1" x14ac:dyDescent="0.3">
      <c r="A151" s="354" t="s">
        <v>21</v>
      </c>
      <c r="B151" s="355"/>
      <c r="C151" s="355"/>
      <c r="D151" s="356"/>
    </row>
    <row r="152" spans="1:8" ht="24" customHeight="1" thickBot="1" x14ac:dyDescent="0.3">
      <c r="A152" s="23" t="s">
        <v>3</v>
      </c>
      <c r="B152" s="24" t="s">
        <v>35</v>
      </c>
      <c r="C152" s="24" t="s">
        <v>31</v>
      </c>
      <c r="D152" s="25" t="s">
        <v>16</v>
      </c>
    </row>
    <row r="153" spans="1:8" ht="24" customHeight="1" x14ac:dyDescent="0.25">
      <c r="A153" s="112" t="s">
        <v>154</v>
      </c>
      <c r="B153" s="120">
        <f>D135</f>
        <v>0</v>
      </c>
      <c r="C153" s="120">
        <f>D144</f>
        <v>0</v>
      </c>
      <c r="D153" s="128">
        <f>B153+C153</f>
        <v>0</v>
      </c>
    </row>
    <row r="154" spans="1:8" ht="24" customHeight="1" x14ac:dyDescent="0.25">
      <c r="A154" s="114" t="s">
        <v>157</v>
      </c>
      <c r="B154" s="121">
        <f t="shared" ref="B154:B158" si="24">D136</f>
        <v>0</v>
      </c>
      <c r="C154" s="121">
        <f t="shared" ref="C154:C158" si="25">D145</f>
        <v>0</v>
      </c>
      <c r="D154" s="129">
        <f t="shared" ref="D154:D158" si="26">B154+C154</f>
        <v>0</v>
      </c>
    </row>
    <row r="155" spans="1:8" ht="24" customHeight="1" thickBot="1" x14ac:dyDescent="0.3">
      <c r="A155" s="123" t="s">
        <v>159</v>
      </c>
      <c r="B155" s="124">
        <f t="shared" si="24"/>
        <v>0</v>
      </c>
      <c r="C155" s="124">
        <f t="shared" si="25"/>
        <v>0</v>
      </c>
      <c r="D155" s="130">
        <f t="shared" si="26"/>
        <v>0</v>
      </c>
    </row>
    <row r="156" spans="1:8" ht="24" customHeight="1" x14ac:dyDescent="0.25">
      <c r="A156" s="112" t="s">
        <v>155</v>
      </c>
      <c r="B156" s="120">
        <f t="shared" si="24"/>
        <v>0</v>
      </c>
      <c r="C156" s="120">
        <f t="shared" si="25"/>
        <v>0</v>
      </c>
      <c r="D156" s="128">
        <f t="shared" si="26"/>
        <v>0</v>
      </c>
    </row>
    <row r="157" spans="1:8" ht="24" customHeight="1" x14ac:dyDescent="0.25">
      <c r="A157" s="114" t="s">
        <v>156</v>
      </c>
      <c r="B157" s="121">
        <f t="shared" si="24"/>
        <v>0</v>
      </c>
      <c r="C157" s="121">
        <f t="shared" si="25"/>
        <v>0</v>
      </c>
      <c r="D157" s="129">
        <f t="shared" si="26"/>
        <v>0</v>
      </c>
    </row>
    <row r="158" spans="1:8" ht="24" customHeight="1" thickBot="1" x14ac:dyDescent="0.3">
      <c r="A158" s="111" t="s">
        <v>160</v>
      </c>
      <c r="B158" s="122">
        <f t="shared" si="24"/>
        <v>0</v>
      </c>
      <c r="C158" s="122">
        <f t="shared" si="25"/>
        <v>0</v>
      </c>
      <c r="D158" s="131">
        <f t="shared" si="26"/>
        <v>0</v>
      </c>
      <c r="H158" s="162"/>
    </row>
    <row r="160" spans="1:8" ht="24" customHeight="1" x14ac:dyDescent="0.25">
      <c r="A160" s="358" t="s">
        <v>36</v>
      </c>
      <c r="B160" s="359"/>
      <c r="C160" s="359"/>
      <c r="D160" s="359"/>
      <c r="E160" s="359"/>
      <c r="F160" s="359"/>
      <c r="G160" s="359"/>
      <c r="H160" s="359"/>
    </row>
    <row r="161" spans="1:8" ht="72.75" customHeight="1" x14ac:dyDescent="0.25">
      <c r="A161" s="366" t="s">
        <v>267</v>
      </c>
      <c r="B161" s="366"/>
      <c r="C161" s="366"/>
      <c r="D161" s="366"/>
      <c r="E161" s="366"/>
      <c r="F161" s="366"/>
      <c r="G161" s="366"/>
      <c r="H161" s="366"/>
    </row>
    <row r="163" spans="1:8" ht="24" customHeight="1" x14ac:dyDescent="0.25">
      <c r="A163" s="381" t="s">
        <v>37</v>
      </c>
      <c r="B163" s="381"/>
      <c r="C163" s="381"/>
      <c r="D163" s="381"/>
      <c r="E163" s="381"/>
      <c r="F163" s="381"/>
      <c r="G163" s="162"/>
    </row>
    <row r="164" spans="1:8" ht="36" customHeight="1" thickBot="1" x14ac:dyDescent="0.3"/>
    <row r="165" spans="1:8" ht="24" customHeight="1" thickBot="1" x14ac:dyDescent="0.3">
      <c r="A165" s="363" t="s">
        <v>42</v>
      </c>
      <c r="B165" s="364"/>
      <c r="C165" s="364"/>
      <c r="D165" s="364"/>
      <c r="E165" s="365"/>
    </row>
    <row r="166" spans="1:8" ht="32.25" thickBot="1" x14ac:dyDescent="0.3">
      <c r="A166" s="23" t="s">
        <v>3</v>
      </c>
      <c r="B166" s="24" t="s">
        <v>38</v>
      </c>
      <c r="C166" s="24" t="s">
        <v>39</v>
      </c>
      <c r="D166" s="158" t="s">
        <v>41</v>
      </c>
      <c r="E166" s="25" t="s">
        <v>40</v>
      </c>
    </row>
    <row r="167" spans="1:8" ht="24" customHeight="1" x14ac:dyDescent="0.25">
      <c r="A167" s="112" t="s">
        <v>154</v>
      </c>
      <c r="B167" s="120"/>
      <c r="C167" s="30">
        <v>2</v>
      </c>
      <c r="D167" s="30">
        <v>15</v>
      </c>
      <c r="E167" s="128">
        <f t="shared" ref="E167:E172" si="27">B167*C167*D167</f>
        <v>0</v>
      </c>
    </row>
    <row r="168" spans="1:8" ht="24" customHeight="1" x14ac:dyDescent="0.25">
      <c r="A168" s="114" t="s">
        <v>157</v>
      </c>
      <c r="B168" s="121">
        <f>B167</f>
        <v>0</v>
      </c>
      <c r="C168" s="31">
        <f t="shared" ref="C168:C172" si="28">C167</f>
        <v>2</v>
      </c>
      <c r="D168" s="31">
        <v>15</v>
      </c>
      <c r="E168" s="129">
        <f t="shared" si="27"/>
        <v>0</v>
      </c>
    </row>
    <row r="169" spans="1:8" ht="24" customHeight="1" thickBot="1" x14ac:dyDescent="0.3">
      <c r="A169" s="123" t="s">
        <v>159</v>
      </c>
      <c r="B169" s="124">
        <f>B168</f>
        <v>0</v>
      </c>
      <c r="C169" s="89">
        <f t="shared" si="28"/>
        <v>2</v>
      </c>
      <c r="D169" s="89">
        <v>22</v>
      </c>
      <c r="E169" s="130">
        <f t="shared" si="27"/>
        <v>0</v>
      </c>
    </row>
    <row r="170" spans="1:8" ht="24" customHeight="1" x14ac:dyDescent="0.25">
      <c r="A170" s="112" t="s">
        <v>155</v>
      </c>
      <c r="B170" s="120">
        <f>B169</f>
        <v>0</v>
      </c>
      <c r="C170" s="30">
        <f t="shared" si="28"/>
        <v>2</v>
      </c>
      <c r="D170" s="30">
        <v>15</v>
      </c>
      <c r="E170" s="128">
        <f t="shared" si="27"/>
        <v>0</v>
      </c>
    </row>
    <row r="171" spans="1:8" ht="24" customHeight="1" x14ac:dyDescent="0.25">
      <c r="A171" s="114" t="s">
        <v>156</v>
      </c>
      <c r="B171" s="121">
        <f>B170</f>
        <v>0</v>
      </c>
      <c r="C171" s="31">
        <f t="shared" si="28"/>
        <v>2</v>
      </c>
      <c r="D171" s="31">
        <v>15</v>
      </c>
      <c r="E171" s="129">
        <f t="shared" si="27"/>
        <v>0</v>
      </c>
    </row>
    <row r="172" spans="1:8" ht="24" customHeight="1" thickBot="1" x14ac:dyDescent="0.3">
      <c r="A172" s="111" t="s">
        <v>160</v>
      </c>
      <c r="B172" s="122">
        <f>B171</f>
        <v>0</v>
      </c>
      <c r="C172" s="32">
        <f t="shared" si="28"/>
        <v>2</v>
      </c>
      <c r="D172" s="32">
        <v>22</v>
      </c>
      <c r="E172" s="131">
        <f t="shared" si="27"/>
        <v>0</v>
      </c>
    </row>
    <row r="173" spans="1:8" ht="24" customHeight="1" thickBot="1" x14ac:dyDescent="0.3"/>
    <row r="174" spans="1:8" ht="24" customHeight="1" thickBot="1" x14ac:dyDescent="0.3">
      <c r="A174" s="363" t="s">
        <v>46</v>
      </c>
      <c r="B174" s="364"/>
      <c r="C174" s="364"/>
      <c r="D174" s="364"/>
      <c r="E174" s="365"/>
    </row>
    <row r="175" spans="1:8" ht="24" customHeight="1" thickBot="1" x14ac:dyDescent="0.3">
      <c r="A175" s="23" t="s">
        <v>3</v>
      </c>
      <c r="B175" s="24" t="s">
        <v>1</v>
      </c>
      <c r="C175" s="24" t="s">
        <v>43</v>
      </c>
      <c r="D175" s="24" t="s">
        <v>2</v>
      </c>
      <c r="E175" s="25" t="s">
        <v>44</v>
      </c>
    </row>
    <row r="176" spans="1:8" ht="24" customHeight="1" x14ac:dyDescent="0.25">
      <c r="A176" s="112" t="s">
        <v>154</v>
      </c>
      <c r="B176" s="120">
        <f>B12</f>
        <v>0</v>
      </c>
      <c r="C176" s="117">
        <v>0.5</v>
      </c>
      <c r="D176" s="117">
        <v>0.06</v>
      </c>
      <c r="E176" s="128">
        <f t="shared" ref="E176:E181" si="29">B176*C176*D176</f>
        <v>0</v>
      </c>
    </row>
    <row r="177" spans="1:8" ht="24" customHeight="1" x14ac:dyDescent="0.25">
      <c r="A177" s="114" t="s">
        <v>157</v>
      </c>
      <c r="B177" s="121">
        <f>B12</f>
        <v>0</v>
      </c>
      <c r="C177" s="118">
        <v>0.5</v>
      </c>
      <c r="D177" s="118">
        <v>0.06</v>
      </c>
      <c r="E177" s="129">
        <f t="shared" si="29"/>
        <v>0</v>
      </c>
    </row>
    <row r="178" spans="1:8" ht="24" customHeight="1" thickBot="1" x14ac:dyDescent="0.3">
      <c r="A178" s="123" t="s">
        <v>159</v>
      </c>
      <c r="B178" s="124">
        <f>B12</f>
        <v>0</v>
      </c>
      <c r="C178" s="125">
        <v>1</v>
      </c>
      <c r="D178" s="125">
        <v>0.06</v>
      </c>
      <c r="E178" s="130">
        <f t="shared" si="29"/>
        <v>0</v>
      </c>
    </row>
    <row r="179" spans="1:8" ht="24" customHeight="1" x14ac:dyDescent="0.25">
      <c r="A179" s="112" t="s">
        <v>155</v>
      </c>
      <c r="B179" s="120">
        <f>B13</f>
        <v>0</v>
      </c>
      <c r="C179" s="117">
        <v>0.5</v>
      </c>
      <c r="D179" s="117">
        <v>0.06</v>
      </c>
      <c r="E179" s="128">
        <f t="shared" si="29"/>
        <v>0</v>
      </c>
    </row>
    <row r="180" spans="1:8" ht="24" customHeight="1" x14ac:dyDescent="0.25">
      <c r="A180" s="114" t="s">
        <v>156</v>
      </c>
      <c r="B180" s="121">
        <f>B13</f>
        <v>0</v>
      </c>
      <c r="C180" s="118">
        <v>0.5</v>
      </c>
      <c r="D180" s="118">
        <v>0.06</v>
      </c>
      <c r="E180" s="129">
        <f t="shared" si="29"/>
        <v>0</v>
      </c>
    </row>
    <row r="181" spans="1:8" ht="24" customHeight="1" thickBot="1" x14ac:dyDescent="0.3">
      <c r="A181" s="111" t="s">
        <v>160</v>
      </c>
      <c r="B181" s="122">
        <f>B13</f>
        <v>0</v>
      </c>
      <c r="C181" s="119">
        <v>1</v>
      </c>
      <c r="D181" s="119">
        <v>0.06</v>
      </c>
      <c r="E181" s="131">
        <f t="shared" si="29"/>
        <v>0</v>
      </c>
    </row>
    <row r="182" spans="1:8" ht="24" customHeight="1" thickBot="1" x14ac:dyDescent="0.3"/>
    <row r="183" spans="1:8" ht="24" customHeight="1" thickBot="1" x14ac:dyDescent="0.3">
      <c r="A183" s="354" t="s">
        <v>48</v>
      </c>
      <c r="B183" s="355"/>
      <c r="C183" s="355"/>
      <c r="D183" s="356"/>
    </row>
    <row r="184" spans="1:8" ht="24" customHeight="1" thickBot="1" x14ac:dyDescent="0.3">
      <c r="A184" s="23" t="s">
        <v>3</v>
      </c>
      <c r="B184" s="24" t="s">
        <v>40</v>
      </c>
      <c r="C184" s="24" t="s">
        <v>45</v>
      </c>
      <c r="D184" s="25" t="s">
        <v>47</v>
      </c>
    </row>
    <row r="185" spans="1:8" ht="24" customHeight="1" x14ac:dyDescent="0.25">
      <c r="A185" s="112" t="s">
        <v>154</v>
      </c>
      <c r="B185" s="120">
        <f t="shared" ref="B185:B190" si="30">E167</f>
        <v>0</v>
      </c>
      <c r="C185" s="120">
        <f t="shared" ref="C185:C190" si="31">E176</f>
        <v>0</v>
      </c>
      <c r="D185" s="128">
        <f>B185-C185</f>
        <v>0</v>
      </c>
    </row>
    <row r="186" spans="1:8" ht="24" customHeight="1" x14ac:dyDescent="0.25">
      <c r="A186" s="114" t="s">
        <v>157</v>
      </c>
      <c r="B186" s="121">
        <f t="shared" si="30"/>
        <v>0</v>
      </c>
      <c r="C186" s="121">
        <f t="shared" si="31"/>
        <v>0</v>
      </c>
      <c r="D186" s="129">
        <f t="shared" ref="D186:D190" si="32">B186-C186</f>
        <v>0</v>
      </c>
    </row>
    <row r="187" spans="1:8" ht="24" customHeight="1" thickBot="1" x14ac:dyDescent="0.3">
      <c r="A187" s="123" t="s">
        <v>159</v>
      </c>
      <c r="B187" s="124">
        <f t="shared" si="30"/>
        <v>0</v>
      </c>
      <c r="C187" s="124">
        <f t="shared" si="31"/>
        <v>0</v>
      </c>
      <c r="D187" s="130">
        <f t="shared" si="32"/>
        <v>0</v>
      </c>
    </row>
    <row r="188" spans="1:8" ht="24" customHeight="1" x14ac:dyDescent="0.25">
      <c r="A188" s="112" t="s">
        <v>155</v>
      </c>
      <c r="B188" s="120">
        <f t="shared" si="30"/>
        <v>0</v>
      </c>
      <c r="C188" s="120">
        <f t="shared" si="31"/>
        <v>0</v>
      </c>
      <c r="D188" s="128">
        <f t="shared" si="32"/>
        <v>0</v>
      </c>
    </row>
    <row r="189" spans="1:8" ht="24" customHeight="1" x14ac:dyDescent="0.25">
      <c r="A189" s="114" t="s">
        <v>156</v>
      </c>
      <c r="B189" s="121">
        <f t="shared" si="30"/>
        <v>0</v>
      </c>
      <c r="C189" s="121">
        <f t="shared" si="31"/>
        <v>0</v>
      </c>
      <c r="D189" s="129">
        <f t="shared" si="32"/>
        <v>0</v>
      </c>
    </row>
    <row r="190" spans="1:8" ht="24" customHeight="1" thickBot="1" x14ac:dyDescent="0.3">
      <c r="A190" s="111" t="s">
        <v>160</v>
      </c>
      <c r="B190" s="122">
        <f t="shared" si="30"/>
        <v>0</v>
      </c>
      <c r="C190" s="122">
        <f t="shared" si="31"/>
        <v>0</v>
      </c>
      <c r="D190" s="131">
        <f t="shared" si="32"/>
        <v>0</v>
      </c>
      <c r="H190" s="162"/>
    </row>
    <row r="192" spans="1:8" ht="24" customHeight="1" x14ac:dyDescent="0.25">
      <c r="A192" s="381" t="s">
        <v>49</v>
      </c>
      <c r="B192" s="381"/>
      <c r="C192" s="381"/>
      <c r="D192" s="381"/>
      <c r="E192" s="381"/>
      <c r="F192" s="381"/>
      <c r="G192" s="162"/>
    </row>
    <row r="193" spans="1:4" ht="31.5" customHeight="1" thickBot="1" x14ac:dyDescent="0.3"/>
    <row r="194" spans="1:4" ht="24" customHeight="1" thickBot="1" x14ac:dyDescent="0.3">
      <c r="A194" s="354" t="s">
        <v>49</v>
      </c>
      <c r="B194" s="355"/>
      <c r="C194" s="355"/>
      <c r="D194" s="356"/>
    </row>
    <row r="195" spans="1:4" ht="27" customHeight="1" thickBot="1" x14ac:dyDescent="0.3">
      <c r="A195" s="86" t="s">
        <v>3</v>
      </c>
      <c r="B195" s="87" t="s">
        <v>50</v>
      </c>
      <c r="C195" s="22" t="s">
        <v>41</v>
      </c>
      <c r="D195" s="88" t="s">
        <v>4</v>
      </c>
    </row>
    <row r="196" spans="1:4" ht="24" customHeight="1" x14ac:dyDescent="0.25">
      <c r="A196" s="112" t="s">
        <v>154</v>
      </c>
      <c r="B196" s="120"/>
      <c r="C196" s="30">
        <f>D167</f>
        <v>15</v>
      </c>
      <c r="D196" s="128">
        <f>B196*C196</f>
        <v>0</v>
      </c>
    </row>
    <row r="197" spans="1:4" ht="24" customHeight="1" x14ac:dyDescent="0.25">
      <c r="A197" s="114" t="s">
        <v>157</v>
      </c>
      <c r="B197" s="121">
        <f>B196</f>
        <v>0</v>
      </c>
      <c r="C197" s="31">
        <f t="shared" ref="C197:C201" si="33">D168</f>
        <v>15</v>
      </c>
      <c r="D197" s="129">
        <f t="shared" ref="D197:D201" si="34">B197*C197</f>
        <v>0</v>
      </c>
    </row>
    <row r="198" spans="1:4" ht="24" customHeight="1" thickBot="1" x14ac:dyDescent="0.3">
      <c r="A198" s="111" t="s">
        <v>159</v>
      </c>
      <c r="B198" s="122">
        <f>B197</f>
        <v>0</v>
      </c>
      <c r="C198" s="32">
        <f t="shared" si="33"/>
        <v>22</v>
      </c>
      <c r="D198" s="131">
        <f t="shared" si="34"/>
        <v>0</v>
      </c>
    </row>
    <row r="199" spans="1:4" ht="24" customHeight="1" x14ac:dyDescent="0.25">
      <c r="A199" s="112" t="s">
        <v>155</v>
      </c>
      <c r="B199" s="120">
        <f>B198</f>
        <v>0</v>
      </c>
      <c r="C199" s="30">
        <f t="shared" si="33"/>
        <v>15</v>
      </c>
      <c r="D199" s="128">
        <f t="shared" si="34"/>
        <v>0</v>
      </c>
    </row>
    <row r="200" spans="1:4" ht="24" customHeight="1" x14ac:dyDescent="0.25">
      <c r="A200" s="114" t="s">
        <v>156</v>
      </c>
      <c r="B200" s="121">
        <f>B199</f>
        <v>0</v>
      </c>
      <c r="C200" s="31">
        <f t="shared" si="33"/>
        <v>15</v>
      </c>
      <c r="D200" s="129">
        <f t="shared" si="34"/>
        <v>0</v>
      </c>
    </row>
    <row r="201" spans="1:4" ht="24" customHeight="1" thickBot="1" x14ac:dyDescent="0.3">
      <c r="A201" s="111" t="s">
        <v>160</v>
      </c>
      <c r="B201" s="122">
        <f>B200</f>
        <v>0</v>
      </c>
      <c r="C201" s="32">
        <f t="shared" si="33"/>
        <v>22</v>
      </c>
      <c r="D201" s="131">
        <f t="shared" si="34"/>
        <v>0</v>
      </c>
    </row>
    <row r="202" spans="1:4" ht="24" customHeight="1" thickBot="1" x14ac:dyDescent="0.3"/>
    <row r="203" spans="1:4" ht="24" customHeight="1" thickBot="1" x14ac:dyDescent="0.3">
      <c r="A203" s="354" t="s">
        <v>51</v>
      </c>
      <c r="B203" s="355"/>
      <c r="C203" s="355"/>
      <c r="D203" s="356"/>
    </row>
    <row r="204" spans="1:4" ht="24" customHeight="1" thickBot="1" x14ac:dyDescent="0.3">
      <c r="A204" s="23" t="s">
        <v>3</v>
      </c>
      <c r="B204" s="24" t="s">
        <v>1</v>
      </c>
      <c r="C204" s="24" t="s">
        <v>2</v>
      </c>
      <c r="D204" s="25" t="s">
        <v>44</v>
      </c>
    </row>
    <row r="205" spans="1:4" ht="24" customHeight="1" x14ac:dyDescent="0.25">
      <c r="A205" s="112" t="s">
        <v>154</v>
      </c>
      <c r="B205" s="120">
        <f>D196</f>
        <v>0</v>
      </c>
      <c r="C205" s="117"/>
      <c r="D205" s="128">
        <f>B205*C205</f>
        <v>0</v>
      </c>
    </row>
    <row r="206" spans="1:4" ht="24" customHeight="1" x14ac:dyDescent="0.25">
      <c r="A206" s="114" t="s">
        <v>157</v>
      </c>
      <c r="B206" s="121">
        <f t="shared" ref="B206:B210" si="35">D197</f>
        <v>0</v>
      </c>
      <c r="C206" s="118">
        <f>C205</f>
        <v>0</v>
      </c>
      <c r="D206" s="129">
        <f t="shared" ref="D206:D210" si="36">B206*C206</f>
        <v>0</v>
      </c>
    </row>
    <row r="207" spans="1:4" ht="24" customHeight="1" x14ac:dyDescent="0.25">
      <c r="A207" s="114" t="s">
        <v>159</v>
      </c>
      <c r="B207" s="121">
        <f t="shared" si="35"/>
        <v>0</v>
      </c>
      <c r="C207" s="118">
        <f>C206</f>
        <v>0</v>
      </c>
      <c r="D207" s="129">
        <f t="shared" si="36"/>
        <v>0</v>
      </c>
    </row>
    <row r="208" spans="1:4" ht="24" customHeight="1" x14ac:dyDescent="0.25">
      <c r="A208" s="114" t="s">
        <v>155</v>
      </c>
      <c r="B208" s="121">
        <f t="shared" si="35"/>
        <v>0</v>
      </c>
      <c r="C208" s="118">
        <f>C207</f>
        <v>0</v>
      </c>
      <c r="D208" s="129">
        <f t="shared" si="36"/>
        <v>0</v>
      </c>
    </row>
    <row r="209" spans="1:8" ht="24" customHeight="1" x14ac:dyDescent="0.25">
      <c r="A209" s="114" t="s">
        <v>156</v>
      </c>
      <c r="B209" s="121">
        <f t="shared" si="35"/>
        <v>0</v>
      </c>
      <c r="C209" s="118">
        <f>C208</f>
        <v>0</v>
      </c>
      <c r="D209" s="129">
        <f t="shared" si="36"/>
        <v>0</v>
      </c>
    </row>
    <row r="210" spans="1:8" ht="24" customHeight="1" thickBot="1" x14ac:dyDescent="0.3">
      <c r="A210" s="111" t="s">
        <v>160</v>
      </c>
      <c r="B210" s="122">
        <f t="shared" si="35"/>
        <v>0</v>
      </c>
      <c r="C210" s="119">
        <f>C209</f>
        <v>0</v>
      </c>
      <c r="D210" s="131">
        <f t="shared" si="36"/>
        <v>0</v>
      </c>
    </row>
    <row r="211" spans="1:8" ht="24" customHeight="1" thickBot="1" x14ac:dyDescent="0.3"/>
    <row r="212" spans="1:8" ht="24" customHeight="1" thickBot="1" x14ac:dyDescent="0.3">
      <c r="A212" s="354" t="s">
        <v>52</v>
      </c>
      <c r="B212" s="355"/>
      <c r="C212" s="355"/>
      <c r="D212" s="356"/>
    </row>
    <row r="213" spans="1:8" ht="24" customHeight="1" thickBot="1" x14ac:dyDescent="0.3">
      <c r="A213" s="23" t="s">
        <v>3</v>
      </c>
      <c r="B213" s="24" t="s">
        <v>40</v>
      </c>
      <c r="C213" s="24" t="s">
        <v>44</v>
      </c>
      <c r="D213" s="25" t="s">
        <v>47</v>
      </c>
    </row>
    <row r="214" spans="1:8" ht="24" customHeight="1" x14ac:dyDescent="0.25">
      <c r="A214" s="112" t="s">
        <v>154</v>
      </c>
      <c r="B214" s="120">
        <f>D196</f>
        <v>0</v>
      </c>
      <c r="C214" s="120">
        <f>D205</f>
        <v>0</v>
      </c>
      <c r="D214" s="128">
        <f>B214-C214</f>
        <v>0</v>
      </c>
    </row>
    <row r="215" spans="1:8" ht="24" customHeight="1" x14ac:dyDescent="0.25">
      <c r="A215" s="114" t="s">
        <v>157</v>
      </c>
      <c r="B215" s="121">
        <f t="shared" ref="B215:B219" si="37">D197</f>
        <v>0</v>
      </c>
      <c r="C215" s="121">
        <f t="shared" ref="C215:C219" si="38">D206</f>
        <v>0</v>
      </c>
      <c r="D215" s="129">
        <f t="shared" ref="D215:D219" si="39">B215-C215</f>
        <v>0</v>
      </c>
    </row>
    <row r="216" spans="1:8" ht="24" customHeight="1" thickBot="1" x14ac:dyDescent="0.3">
      <c r="A216" s="123" t="s">
        <v>159</v>
      </c>
      <c r="B216" s="124">
        <f t="shared" si="37"/>
        <v>0</v>
      </c>
      <c r="C216" s="124">
        <f t="shared" si="38"/>
        <v>0</v>
      </c>
      <c r="D216" s="130">
        <f t="shared" si="39"/>
        <v>0</v>
      </c>
    </row>
    <row r="217" spans="1:8" ht="24" customHeight="1" x14ac:dyDescent="0.25">
      <c r="A217" s="112" t="s">
        <v>155</v>
      </c>
      <c r="B217" s="120">
        <f t="shared" si="37"/>
        <v>0</v>
      </c>
      <c r="C217" s="120">
        <f t="shared" si="38"/>
        <v>0</v>
      </c>
      <c r="D217" s="128">
        <f t="shared" si="39"/>
        <v>0</v>
      </c>
    </row>
    <row r="218" spans="1:8" ht="24" customHeight="1" x14ac:dyDescent="0.25">
      <c r="A218" s="114" t="s">
        <v>156</v>
      </c>
      <c r="B218" s="121">
        <f t="shared" si="37"/>
        <v>0</v>
      </c>
      <c r="C218" s="121">
        <f t="shared" si="38"/>
        <v>0</v>
      </c>
      <c r="D218" s="129">
        <f t="shared" si="39"/>
        <v>0</v>
      </c>
    </row>
    <row r="219" spans="1:8" ht="24" customHeight="1" thickBot="1" x14ac:dyDescent="0.3">
      <c r="A219" s="111" t="s">
        <v>160</v>
      </c>
      <c r="B219" s="122">
        <f t="shared" si="37"/>
        <v>0</v>
      </c>
      <c r="C219" s="122">
        <f t="shared" si="38"/>
        <v>0</v>
      </c>
      <c r="D219" s="131">
        <f t="shared" si="39"/>
        <v>0</v>
      </c>
      <c r="H219" s="162"/>
    </row>
    <row r="221" spans="1:8" ht="51.75" customHeight="1" x14ac:dyDescent="0.25">
      <c r="A221" s="387" t="s">
        <v>274</v>
      </c>
      <c r="B221" s="387"/>
      <c r="C221" s="387"/>
      <c r="D221" s="387"/>
      <c r="E221" s="387"/>
      <c r="F221" s="387"/>
      <c r="G221" s="387"/>
      <c r="H221" s="387"/>
    </row>
    <row r="222" spans="1:8" ht="24" customHeight="1" thickBot="1" x14ac:dyDescent="0.3"/>
    <row r="223" spans="1:8" ht="24" customHeight="1" thickBot="1" x14ac:dyDescent="0.3">
      <c r="A223" s="354" t="s">
        <v>260</v>
      </c>
      <c r="B223" s="355"/>
      <c r="C223" s="355"/>
      <c r="D223" s="356"/>
    </row>
    <row r="224" spans="1:8" ht="24" customHeight="1" thickBot="1" x14ac:dyDescent="0.3">
      <c r="A224" s="23" t="s">
        <v>3</v>
      </c>
      <c r="B224" s="24"/>
      <c r="C224" s="24"/>
      <c r="D224" s="25"/>
    </row>
    <row r="225" spans="1:8" ht="24" customHeight="1" x14ac:dyDescent="0.25">
      <c r="A225" s="4" t="s">
        <v>154</v>
      </c>
      <c r="B225" s="11"/>
      <c r="C225" s="11"/>
      <c r="D225" s="16"/>
    </row>
    <row r="226" spans="1:8" ht="24" customHeight="1" x14ac:dyDescent="0.25">
      <c r="A226" s="7" t="s">
        <v>157</v>
      </c>
      <c r="B226" s="12"/>
      <c r="C226" s="12"/>
      <c r="D226" s="17"/>
    </row>
    <row r="227" spans="1:8" ht="24" customHeight="1" thickBot="1" x14ac:dyDescent="0.3">
      <c r="A227" s="14" t="s">
        <v>159</v>
      </c>
      <c r="B227" s="15"/>
      <c r="C227" s="15"/>
      <c r="D227" s="18"/>
    </row>
    <row r="228" spans="1:8" ht="24" customHeight="1" x14ac:dyDescent="0.25">
      <c r="A228" s="4" t="s">
        <v>155</v>
      </c>
      <c r="B228" s="11"/>
      <c r="C228" s="11"/>
      <c r="D228" s="16"/>
    </row>
    <row r="229" spans="1:8" ht="24" customHeight="1" x14ac:dyDescent="0.25">
      <c r="A229" s="7" t="s">
        <v>156</v>
      </c>
      <c r="B229" s="12"/>
      <c r="C229" s="12"/>
      <c r="D229" s="17"/>
    </row>
    <row r="230" spans="1:8" ht="24" customHeight="1" thickBot="1" x14ac:dyDescent="0.3">
      <c r="A230" s="2" t="s">
        <v>160</v>
      </c>
      <c r="B230" s="13"/>
      <c r="C230" s="13"/>
      <c r="D230" s="19"/>
      <c r="H230" s="162"/>
    </row>
    <row r="232" spans="1:8" ht="46.5" customHeight="1" x14ac:dyDescent="0.25">
      <c r="A232" s="387" t="s">
        <v>275</v>
      </c>
      <c r="B232" s="387"/>
      <c r="C232" s="387"/>
      <c r="D232" s="387"/>
      <c r="E232" s="387"/>
      <c r="F232" s="387"/>
      <c r="G232" s="387"/>
      <c r="H232" s="387"/>
    </row>
    <row r="233" spans="1:8" ht="24" customHeight="1" thickBot="1" x14ac:dyDescent="0.3"/>
    <row r="234" spans="1:8" ht="24" customHeight="1" thickBot="1" x14ac:dyDescent="0.3">
      <c r="A234" s="354" t="s">
        <v>261</v>
      </c>
      <c r="B234" s="355"/>
      <c r="C234" s="355"/>
      <c r="D234" s="356"/>
    </row>
    <row r="235" spans="1:8" ht="24" customHeight="1" thickBot="1" x14ac:dyDescent="0.3">
      <c r="A235" s="23" t="s">
        <v>3</v>
      </c>
      <c r="B235" s="24"/>
      <c r="C235" s="24"/>
      <c r="D235" s="25"/>
    </row>
    <row r="236" spans="1:8" ht="24" customHeight="1" x14ac:dyDescent="0.25">
      <c r="A236" s="4" t="s">
        <v>154</v>
      </c>
      <c r="B236" s="11"/>
      <c r="C236" s="11"/>
      <c r="D236" s="16"/>
    </row>
    <row r="237" spans="1:8" ht="24" customHeight="1" x14ac:dyDescent="0.25">
      <c r="A237" s="7" t="s">
        <v>157</v>
      </c>
      <c r="B237" s="12"/>
      <c r="C237" s="12"/>
      <c r="D237" s="17"/>
    </row>
    <row r="238" spans="1:8" ht="24" customHeight="1" thickBot="1" x14ac:dyDescent="0.3">
      <c r="A238" s="14" t="s">
        <v>159</v>
      </c>
      <c r="B238" s="15"/>
      <c r="C238" s="15"/>
      <c r="D238" s="18"/>
    </row>
    <row r="239" spans="1:8" ht="24" customHeight="1" x14ac:dyDescent="0.25">
      <c r="A239" s="4" t="s">
        <v>155</v>
      </c>
      <c r="B239" s="11"/>
      <c r="C239" s="11"/>
      <c r="D239" s="16"/>
    </row>
    <row r="240" spans="1:8" ht="24" customHeight="1" x14ac:dyDescent="0.25">
      <c r="A240" s="7" t="s">
        <v>156</v>
      </c>
      <c r="B240" s="12"/>
      <c r="C240" s="12"/>
      <c r="D240" s="17"/>
    </row>
    <row r="241" spans="1:8" ht="24" customHeight="1" thickBot="1" x14ac:dyDescent="0.3">
      <c r="A241" s="2" t="s">
        <v>160</v>
      </c>
      <c r="B241" s="13"/>
      <c r="C241" s="13"/>
      <c r="D241" s="19"/>
      <c r="H241" s="33"/>
    </row>
    <row r="242" spans="1:8" ht="24" customHeight="1" thickBot="1" x14ac:dyDescent="0.3"/>
    <row r="243" spans="1:8" ht="24" customHeight="1" thickBot="1" x14ac:dyDescent="0.3">
      <c r="A243" s="363" t="s">
        <v>36</v>
      </c>
      <c r="B243" s="364"/>
      <c r="C243" s="364"/>
      <c r="D243" s="364"/>
      <c r="E243" s="364"/>
      <c r="F243" s="365"/>
      <c r="G243" s="33"/>
    </row>
    <row r="244" spans="1:8" ht="24" customHeight="1" thickBot="1" x14ac:dyDescent="0.3">
      <c r="A244" s="23" t="s">
        <v>3</v>
      </c>
      <c r="B244" s="24" t="s">
        <v>53</v>
      </c>
      <c r="C244" s="24" t="s">
        <v>54</v>
      </c>
      <c r="D244" s="24" t="s">
        <v>262</v>
      </c>
      <c r="E244" s="24" t="s">
        <v>263</v>
      </c>
      <c r="F244" s="25" t="s">
        <v>16</v>
      </c>
    </row>
    <row r="245" spans="1:8" ht="24" customHeight="1" x14ac:dyDescent="0.25">
      <c r="A245" s="112" t="s">
        <v>154</v>
      </c>
      <c r="B245" s="120">
        <f>D185</f>
        <v>0</v>
      </c>
      <c r="C245" s="120">
        <f>D214</f>
        <v>0</v>
      </c>
      <c r="D245" s="120">
        <f>D225</f>
        <v>0</v>
      </c>
      <c r="E245" s="120">
        <f t="shared" ref="E245:E250" si="40">D236</f>
        <v>0</v>
      </c>
      <c r="F245" s="128">
        <f>SUM(B245:E245)</f>
        <v>0</v>
      </c>
    </row>
    <row r="246" spans="1:8" ht="24" customHeight="1" x14ac:dyDescent="0.25">
      <c r="A246" s="114" t="s">
        <v>157</v>
      </c>
      <c r="B246" s="121">
        <f t="shared" ref="B246:B250" si="41">D186</f>
        <v>0</v>
      </c>
      <c r="C246" s="121">
        <f t="shared" ref="C246:C250" si="42">D215</f>
        <v>0</v>
      </c>
      <c r="D246" s="121">
        <f t="shared" ref="D246:D250" si="43">D226</f>
        <v>0</v>
      </c>
      <c r="E246" s="121">
        <f t="shared" si="40"/>
        <v>0</v>
      </c>
      <c r="F246" s="129">
        <f t="shared" ref="F246:F250" si="44">SUM(B246:E246)</f>
        <v>0</v>
      </c>
    </row>
    <row r="247" spans="1:8" ht="24" customHeight="1" thickBot="1" x14ac:dyDescent="0.3">
      <c r="A247" s="123" t="s">
        <v>159</v>
      </c>
      <c r="B247" s="124">
        <f t="shared" si="41"/>
        <v>0</v>
      </c>
      <c r="C247" s="124">
        <f t="shared" si="42"/>
        <v>0</v>
      </c>
      <c r="D247" s="124">
        <f t="shared" si="43"/>
        <v>0</v>
      </c>
      <c r="E247" s="124">
        <f t="shared" si="40"/>
        <v>0</v>
      </c>
      <c r="F247" s="130">
        <f t="shared" si="44"/>
        <v>0</v>
      </c>
    </row>
    <row r="248" spans="1:8" ht="24" customHeight="1" x14ac:dyDescent="0.25">
      <c r="A248" s="112" t="s">
        <v>155</v>
      </c>
      <c r="B248" s="120">
        <f t="shared" si="41"/>
        <v>0</v>
      </c>
      <c r="C248" s="120">
        <f t="shared" si="42"/>
        <v>0</v>
      </c>
      <c r="D248" s="120">
        <f t="shared" si="43"/>
        <v>0</v>
      </c>
      <c r="E248" s="120">
        <f t="shared" si="40"/>
        <v>0</v>
      </c>
      <c r="F248" s="128">
        <f t="shared" si="44"/>
        <v>0</v>
      </c>
    </row>
    <row r="249" spans="1:8" ht="24" customHeight="1" x14ac:dyDescent="0.25">
      <c r="A249" s="114" t="s">
        <v>156</v>
      </c>
      <c r="B249" s="121">
        <f t="shared" si="41"/>
        <v>0</v>
      </c>
      <c r="C249" s="121">
        <f t="shared" si="42"/>
        <v>0</v>
      </c>
      <c r="D249" s="121">
        <f t="shared" si="43"/>
        <v>0</v>
      </c>
      <c r="E249" s="121">
        <f t="shared" si="40"/>
        <v>0</v>
      </c>
      <c r="F249" s="129">
        <f t="shared" si="44"/>
        <v>0</v>
      </c>
    </row>
    <row r="250" spans="1:8" ht="24" customHeight="1" thickBot="1" x14ac:dyDescent="0.3">
      <c r="A250" s="111" t="s">
        <v>160</v>
      </c>
      <c r="B250" s="122">
        <f t="shared" si="41"/>
        <v>0</v>
      </c>
      <c r="C250" s="122">
        <f t="shared" si="42"/>
        <v>0</v>
      </c>
      <c r="D250" s="122">
        <f t="shared" si="43"/>
        <v>0</v>
      </c>
      <c r="E250" s="122">
        <f t="shared" si="40"/>
        <v>0</v>
      </c>
      <c r="F250" s="131">
        <f t="shared" si="44"/>
        <v>0</v>
      </c>
      <c r="H250" s="162"/>
    </row>
    <row r="252" spans="1:8" ht="24" customHeight="1" x14ac:dyDescent="0.25">
      <c r="A252" s="353" t="s">
        <v>140</v>
      </c>
      <c r="B252" s="353"/>
      <c r="C252" s="353"/>
      <c r="D252" s="353"/>
      <c r="E252" s="353"/>
      <c r="F252" s="353"/>
      <c r="G252" s="353"/>
      <c r="H252" s="353"/>
    </row>
    <row r="253" spans="1:8" ht="24" customHeight="1" thickBot="1" x14ac:dyDescent="0.3"/>
    <row r="254" spans="1:8" ht="24" customHeight="1" thickBot="1" x14ac:dyDescent="0.3">
      <c r="A254" s="363" t="s">
        <v>140</v>
      </c>
      <c r="B254" s="364"/>
      <c r="C254" s="364"/>
      <c r="D254" s="364"/>
      <c r="E254" s="365"/>
    </row>
    <row r="255" spans="1:8" ht="24" customHeight="1" thickBot="1" x14ac:dyDescent="0.3">
      <c r="A255" s="23" t="s">
        <v>3</v>
      </c>
      <c r="B255" s="24" t="s">
        <v>65</v>
      </c>
      <c r="C255" s="24" t="s">
        <v>66</v>
      </c>
      <c r="D255" s="24" t="s">
        <v>67</v>
      </c>
      <c r="E255" s="25" t="s">
        <v>16</v>
      </c>
    </row>
    <row r="256" spans="1:8" ht="24" customHeight="1" x14ac:dyDescent="0.25">
      <c r="A256" s="112" t="s">
        <v>154</v>
      </c>
      <c r="B256" s="120">
        <f t="shared" ref="B256:B261" si="45">E111</f>
        <v>0</v>
      </c>
      <c r="C256" s="120">
        <f t="shared" ref="C256:C261" si="46">D153</f>
        <v>0</v>
      </c>
      <c r="D256" s="120">
        <f>F245</f>
        <v>0</v>
      </c>
      <c r="E256" s="128">
        <f t="shared" ref="E256:E261" si="47">SUM(B256:D256)</f>
        <v>0</v>
      </c>
    </row>
    <row r="257" spans="1:8" ht="24" customHeight="1" x14ac:dyDescent="0.25">
      <c r="A257" s="114" t="s">
        <v>157</v>
      </c>
      <c r="B257" s="121">
        <f t="shared" si="45"/>
        <v>0</v>
      </c>
      <c r="C257" s="121">
        <f t="shared" si="46"/>
        <v>0</v>
      </c>
      <c r="D257" s="121">
        <f t="shared" ref="D257:D261" si="48">F246</f>
        <v>0</v>
      </c>
      <c r="E257" s="129">
        <f t="shared" si="47"/>
        <v>0</v>
      </c>
    </row>
    <row r="258" spans="1:8" ht="24" customHeight="1" thickBot="1" x14ac:dyDescent="0.3">
      <c r="A258" s="175" t="s">
        <v>159</v>
      </c>
      <c r="B258" s="122">
        <f t="shared" si="45"/>
        <v>0</v>
      </c>
      <c r="C258" s="122">
        <f t="shared" si="46"/>
        <v>0</v>
      </c>
      <c r="D258" s="122">
        <f t="shared" si="48"/>
        <v>0</v>
      </c>
      <c r="E258" s="131">
        <f t="shared" si="47"/>
        <v>0</v>
      </c>
    </row>
    <row r="259" spans="1:8" ht="24" customHeight="1" x14ac:dyDescent="0.25">
      <c r="A259" s="1" t="s">
        <v>155</v>
      </c>
      <c r="B259" s="21">
        <f t="shared" si="45"/>
        <v>0</v>
      </c>
      <c r="C259" s="21">
        <f t="shared" si="46"/>
        <v>0</v>
      </c>
      <c r="D259" s="21">
        <f t="shared" si="48"/>
        <v>0</v>
      </c>
      <c r="E259" s="20">
        <f t="shared" si="47"/>
        <v>0</v>
      </c>
    </row>
    <row r="260" spans="1:8" ht="24" customHeight="1" x14ac:dyDescent="0.25">
      <c r="A260" s="114" t="s">
        <v>156</v>
      </c>
      <c r="B260" s="121">
        <f t="shared" si="45"/>
        <v>0</v>
      </c>
      <c r="C260" s="121">
        <f t="shared" si="46"/>
        <v>0</v>
      </c>
      <c r="D260" s="121">
        <f t="shared" si="48"/>
        <v>0</v>
      </c>
      <c r="E260" s="129">
        <f t="shared" si="47"/>
        <v>0</v>
      </c>
    </row>
    <row r="261" spans="1:8" ht="24" customHeight="1" thickBot="1" x14ac:dyDescent="0.3">
      <c r="A261" s="111" t="s">
        <v>160</v>
      </c>
      <c r="B261" s="122">
        <f t="shared" si="45"/>
        <v>0</v>
      </c>
      <c r="C261" s="122">
        <f t="shared" si="46"/>
        <v>0</v>
      </c>
      <c r="D261" s="122">
        <f t="shared" si="48"/>
        <v>0</v>
      </c>
      <c r="E261" s="131">
        <f t="shared" si="47"/>
        <v>0</v>
      </c>
      <c r="H261" s="162"/>
    </row>
    <row r="263" spans="1:8" ht="24" customHeight="1" x14ac:dyDescent="0.25">
      <c r="A263" s="353" t="s">
        <v>55</v>
      </c>
      <c r="B263" s="353"/>
      <c r="C263" s="353"/>
      <c r="D263" s="353"/>
      <c r="E263" s="353"/>
      <c r="F263" s="353"/>
      <c r="G263" s="353"/>
      <c r="H263" s="353"/>
    </row>
    <row r="264" spans="1:8" ht="53.25" customHeight="1" x14ac:dyDescent="0.25">
      <c r="A264" s="366" t="s">
        <v>290</v>
      </c>
      <c r="B264" s="366"/>
      <c r="C264" s="366"/>
      <c r="D264" s="366"/>
      <c r="E264" s="366"/>
      <c r="F264" s="366"/>
      <c r="G264" s="366"/>
      <c r="H264" s="366"/>
    </row>
    <row r="265" spans="1:8" ht="24" customHeight="1" thickBot="1" x14ac:dyDescent="0.3"/>
    <row r="266" spans="1:8" ht="16.5" thickBot="1" x14ac:dyDescent="0.3">
      <c r="A266" s="367" t="s">
        <v>56</v>
      </c>
      <c r="B266" s="368"/>
    </row>
    <row r="267" spans="1:8" ht="16.5" thickBot="1" x14ac:dyDescent="0.3">
      <c r="A267" s="273" t="s">
        <v>57</v>
      </c>
      <c r="B267" s="274" t="s">
        <v>2</v>
      </c>
    </row>
    <row r="268" spans="1:8" ht="31.5" x14ac:dyDescent="0.25">
      <c r="A268" s="37" t="s">
        <v>58</v>
      </c>
      <c r="B268" s="90"/>
    </row>
    <row r="269" spans="1:8" ht="31.5" x14ac:dyDescent="0.25">
      <c r="A269" s="172" t="s">
        <v>59</v>
      </c>
      <c r="B269" s="173">
        <f>B268*45%</f>
        <v>0</v>
      </c>
    </row>
    <row r="270" spans="1:8" ht="31.5" x14ac:dyDescent="0.25">
      <c r="A270" s="172" t="s">
        <v>60</v>
      </c>
      <c r="B270" s="173">
        <f>B268*55%</f>
        <v>0</v>
      </c>
    </row>
    <row r="271" spans="1:8" ht="32.25" customHeight="1" x14ac:dyDescent="0.25">
      <c r="A271" s="34" t="s">
        <v>61</v>
      </c>
      <c r="B271" s="91"/>
    </row>
    <row r="272" spans="1:8" ht="30" customHeight="1" thickBot="1" x14ac:dyDescent="0.3">
      <c r="A272" s="35" t="s">
        <v>62</v>
      </c>
      <c r="B272" s="92"/>
    </row>
    <row r="273" spans="1:8" ht="24" customHeight="1" thickBot="1" x14ac:dyDescent="0.3">
      <c r="A273" s="273" t="s">
        <v>32</v>
      </c>
      <c r="B273" s="36">
        <f>SUM(B269:B272)</f>
        <v>0</v>
      </c>
      <c r="H273" s="162"/>
    </row>
    <row r="275" spans="1:8" ht="24" customHeight="1" x14ac:dyDescent="0.25">
      <c r="A275" s="358" t="s">
        <v>63</v>
      </c>
      <c r="B275" s="359"/>
      <c r="C275" s="359"/>
      <c r="D275" s="359"/>
      <c r="E275" s="359"/>
      <c r="F275" s="359"/>
      <c r="G275" s="359"/>
      <c r="H275" s="359"/>
    </row>
    <row r="276" spans="1:8" ht="106.5" customHeight="1" x14ac:dyDescent="0.25">
      <c r="A276" s="366" t="s">
        <v>283</v>
      </c>
      <c r="B276" s="366"/>
      <c r="C276" s="366"/>
      <c r="D276" s="366"/>
      <c r="E276" s="366"/>
      <c r="F276" s="366"/>
      <c r="G276" s="366"/>
      <c r="H276" s="366"/>
    </row>
    <row r="277" spans="1:8" ht="16.5" thickBot="1" x14ac:dyDescent="0.3"/>
    <row r="278" spans="1:8" ht="24" customHeight="1" thickBot="1" x14ac:dyDescent="0.3">
      <c r="A278" s="354" t="s">
        <v>64</v>
      </c>
      <c r="B278" s="355"/>
      <c r="C278" s="355"/>
      <c r="D278" s="356"/>
    </row>
    <row r="279" spans="1:8" ht="30" customHeight="1" thickBot="1" x14ac:dyDescent="0.3">
      <c r="A279" s="23" t="s">
        <v>3</v>
      </c>
      <c r="B279" s="24" t="s">
        <v>1</v>
      </c>
      <c r="C279" s="158" t="s">
        <v>142</v>
      </c>
      <c r="D279" s="25" t="s">
        <v>4</v>
      </c>
    </row>
    <row r="280" spans="1:8" ht="24" customHeight="1" x14ac:dyDescent="0.25">
      <c r="A280" s="112" t="s">
        <v>154</v>
      </c>
      <c r="B280" s="120">
        <f t="shared" ref="B280:B285" si="49">G71+(E256-D135)</f>
        <v>0</v>
      </c>
      <c r="C280" s="113">
        <v>12</v>
      </c>
      <c r="D280" s="128">
        <f>B280/C280</f>
        <v>0</v>
      </c>
    </row>
    <row r="281" spans="1:8" ht="24" customHeight="1" x14ac:dyDescent="0.25">
      <c r="A281" s="114" t="s">
        <v>157</v>
      </c>
      <c r="B281" s="121">
        <f t="shared" si="49"/>
        <v>0</v>
      </c>
      <c r="C281" s="115">
        <f>C280</f>
        <v>12</v>
      </c>
      <c r="D281" s="129">
        <f t="shared" ref="D281:D285" si="50">B281/C281</f>
        <v>0</v>
      </c>
    </row>
    <row r="282" spans="1:8" ht="24" customHeight="1" thickBot="1" x14ac:dyDescent="0.3">
      <c r="A282" s="123" t="s">
        <v>159</v>
      </c>
      <c r="B282" s="124">
        <f t="shared" si="49"/>
        <v>0</v>
      </c>
      <c r="C282" s="138">
        <f>C281</f>
        <v>12</v>
      </c>
      <c r="D282" s="130">
        <f t="shared" si="50"/>
        <v>0</v>
      </c>
    </row>
    <row r="283" spans="1:8" ht="24" customHeight="1" x14ac:dyDescent="0.25">
      <c r="A283" s="112" t="s">
        <v>155</v>
      </c>
      <c r="B283" s="120">
        <f t="shared" si="49"/>
        <v>0</v>
      </c>
      <c r="C283" s="113">
        <f>C282</f>
        <v>12</v>
      </c>
      <c r="D283" s="128">
        <f t="shared" si="50"/>
        <v>0</v>
      </c>
    </row>
    <row r="284" spans="1:8" ht="24" customHeight="1" x14ac:dyDescent="0.25">
      <c r="A284" s="114" t="s">
        <v>156</v>
      </c>
      <c r="B284" s="121">
        <f t="shared" si="49"/>
        <v>0</v>
      </c>
      <c r="C284" s="115">
        <f>C283</f>
        <v>12</v>
      </c>
      <c r="D284" s="129">
        <f t="shared" si="50"/>
        <v>0</v>
      </c>
    </row>
    <row r="285" spans="1:8" ht="33" customHeight="1" thickBot="1" x14ac:dyDescent="0.3">
      <c r="A285" s="111" t="s">
        <v>160</v>
      </c>
      <c r="B285" s="122">
        <f t="shared" si="49"/>
        <v>0</v>
      </c>
      <c r="C285" s="116">
        <f>C284</f>
        <v>12</v>
      </c>
      <c r="D285" s="131">
        <f t="shared" si="50"/>
        <v>0</v>
      </c>
    </row>
    <row r="286" spans="1:8" ht="16.5" thickBot="1" x14ac:dyDescent="0.3"/>
    <row r="287" spans="1:8" ht="25.5" customHeight="1" thickBot="1" x14ac:dyDescent="0.3">
      <c r="A287" s="369" t="s">
        <v>68</v>
      </c>
      <c r="B287" s="370"/>
      <c r="C287" s="370"/>
      <c r="D287" s="371"/>
      <c r="E287" s="39"/>
    </row>
    <row r="288" spans="1:8" ht="28.5" customHeight="1" thickBot="1" x14ac:dyDescent="0.3">
      <c r="A288" s="23" t="s">
        <v>3</v>
      </c>
      <c r="B288" s="24" t="s">
        <v>1</v>
      </c>
      <c r="C288" s="38" t="s">
        <v>69</v>
      </c>
      <c r="D288" s="25" t="s">
        <v>4</v>
      </c>
    </row>
    <row r="289" spans="1:8" ht="24" customHeight="1" x14ac:dyDescent="0.25">
      <c r="A289" s="112" t="s">
        <v>154</v>
      </c>
      <c r="B289" s="120">
        <f t="shared" ref="B289:B294" si="51">D144</f>
        <v>0</v>
      </c>
      <c r="C289" s="117">
        <v>0.4</v>
      </c>
      <c r="D289" s="128">
        <f>B289*C289</f>
        <v>0</v>
      </c>
    </row>
    <row r="290" spans="1:8" ht="24" customHeight="1" x14ac:dyDescent="0.25">
      <c r="A290" s="114" t="s">
        <v>157</v>
      </c>
      <c r="B290" s="121">
        <f t="shared" si="51"/>
        <v>0</v>
      </c>
      <c r="C290" s="118">
        <f>C289</f>
        <v>0.4</v>
      </c>
      <c r="D290" s="129">
        <f t="shared" ref="D290:D294" si="52">B290*C290</f>
        <v>0</v>
      </c>
    </row>
    <row r="291" spans="1:8" ht="24" customHeight="1" thickBot="1" x14ac:dyDescent="0.3">
      <c r="A291" s="123" t="s">
        <v>159</v>
      </c>
      <c r="B291" s="124">
        <f t="shared" si="51"/>
        <v>0</v>
      </c>
      <c r="C291" s="125">
        <f>C289</f>
        <v>0.4</v>
      </c>
      <c r="D291" s="130">
        <f t="shared" si="52"/>
        <v>0</v>
      </c>
    </row>
    <row r="292" spans="1:8" ht="24" customHeight="1" x14ac:dyDescent="0.25">
      <c r="A292" s="112" t="s">
        <v>155</v>
      </c>
      <c r="B292" s="120">
        <f t="shared" si="51"/>
        <v>0</v>
      </c>
      <c r="C292" s="117">
        <f>C289</f>
        <v>0.4</v>
      </c>
      <c r="D292" s="128">
        <f t="shared" si="52"/>
        <v>0</v>
      </c>
    </row>
    <row r="293" spans="1:8" ht="24" customHeight="1" x14ac:dyDescent="0.25">
      <c r="A293" s="114" t="s">
        <v>156</v>
      </c>
      <c r="B293" s="121">
        <f t="shared" si="51"/>
        <v>0</v>
      </c>
      <c r="C293" s="118">
        <f>C289</f>
        <v>0.4</v>
      </c>
      <c r="D293" s="129">
        <f t="shared" si="52"/>
        <v>0</v>
      </c>
    </row>
    <row r="294" spans="1:8" ht="24" customHeight="1" thickBot="1" x14ac:dyDescent="0.3">
      <c r="A294" s="111" t="s">
        <v>160</v>
      </c>
      <c r="B294" s="122">
        <f t="shared" si="51"/>
        <v>0</v>
      </c>
      <c r="C294" s="119">
        <f>C289</f>
        <v>0.4</v>
      </c>
      <c r="D294" s="131">
        <f t="shared" si="52"/>
        <v>0</v>
      </c>
    </row>
    <row r="295" spans="1:8" ht="24" customHeight="1" thickBot="1" x14ac:dyDescent="0.3"/>
    <row r="296" spans="1:8" ht="24" customHeight="1" thickBot="1" x14ac:dyDescent="0.3">
      <c r="A296" s="354" t="s">
        <v>70</v>
      </c>
      <c r="B296" s="355"/>
      <c r="C296" s="355"/>
      <c r="D296" s="356"/>
    </row>
    <row r="297" spans="1:8" ht="24" customHeight="1" thickBot="1" x14ac:dyDescent="0.3">
      <c r="A297" s="23" t="s">
        <v>3</v>
      </c>
      <c r="B297" s="24" t="s">
        <v>1</v>
      </c>
      <c r="C297" s="24" t="s">
        <v>2</v>
      </c>
      <c r="D297" s="25" t="s">
        <v>4</v>
      </c>
    </row>
    <row r="298" spans="1:8" ht="24" customHeight="1" x14ac:dyDescent="0.25">
      <c r="A298" s="112" t="s">
        <v>154</v>
      </c>
      <c r="B298" s="120">
        <f>D280+D289</f>
        <v>0</v>
      </c>
      <c r="C298" s="134">
        <f>$B$269</f>
        <v>0</v>
      </c>
      <c r="D298" s="128">
        <f>B298*C298</f>
        <v>0</v>
      </c>
    </row>
    <row r="299" spans="1:8" ht="24" customHeight="1" x14ac:dyDescent="0.25">
      <c r="A299" s="114" t="s">
        <v>157</v>
      </c>
      <c r="B299" s="121">
        <f t="shared" ref="B299:B303" si="53">D281+D290</f>
        <v>0</v>
      </c>
      <c r="C299" s="132">
        <f t="shared" ref="C299:C303" si="54">$B$269</f>
        <v>0</v>
      </c>
      <c r="D299" s="129">
        <f t="shared" ref="D299:D303" si="55">B299*C299</f>
        <v>0</v>
      </c>
    </row>
    <row r="300" spans="1:8" ht="24" customHeight="1" thickBot="1" x14ac:dyDescent="0.3">
      <c r="A300" s="123" t="s">
        <v>159</v>
      </c>
      <c r="B300" s="124">
        <f t="shared" si="53"/>
        <v>0</v>
      </c>
      <c r="C300" s="137">
        <f t="shared" si="54"/>
        <v>0</v>
      </c>
      <c r="D300" s="130">
        <f t="shared" si="55"/>
        <v>0</v>
      </c>
    </row>
    <row r="301" spans="1:8" ht="24" customHeight="1" x14ac:dyDescent="0.25">
      <c r="A301" s="112" t="s">
        <v>155</v>
      </c>
      <c r="B301" s="120">
        <f t="shared" si="53"/>
        <v>0</v>
      </c>
      <c r="C301" s="134">
        <f t="shared" si="54"/>
        <v>0</v>
      </c>
      <c r="D301" s="128">
        <f t="shared" si="55"/>
        <v>0</v>
      </c>
    </row>
    <row r="302" spans="1:8" ht="24" customHeight="1" x14ac:dyDescent="0.25">
      <c r="A302" s="114" t="s">
        <v>156</v>
      </c>
      <c r="B302" s="121">
        <f t="shared" si="53"/>
        <v>0</v>
      </c>
      <c r="C302" s="132">
        <f t="shared" si="54"/>
        <v>0</v>
      </c>
      <c r="D302" s="129">
        <f t="shared" si="55"/>
        <v>0</v>
      </c>
    </row>
    <row r="303" spans="1:8" ht="24" customHeight="1" thickBot="1" x14ac:dyDescent="0.3">
      <c r="A303" s="111" t="s">
        <v>160</v>
      </c>
      <c r="B303" s="122">
        <f t="shared" si="53"/>
        <v>0</v>
      </c>
      <c r="C303" s="133">
        <f t="shared" si="54"/>
        <v>0</v>
      </c>
      <c r="D303" s="131">
        <f t="shared" si="55"/>
        <v>0</v>
      </c>
      <c r="H303" s="162"/>
    </row>
    <row r="305" spans="1:8" ht="24" customHeight="1" x14ac:dyDescent="0.25">
      <c r="A305" s="358" t="s">
        <v>71</v>
      </c>
      <c r="B305" s="359"/>
      <c r="C305" s="359"/>
      <c r="D305" s="359"/>
      <c r="E305" s="359"/>
      <c r="F305" s="359"/>
      <c r="G305" s="359"/>
      <c r="H305" s="359"/>
    </row>
    <row r="306" spans="1:8" ht="101.25" customHeight="1" x14ac:dyDescent="0.25">
      <c r="A306" s="366" t="s">
        <v>285</v>
      </c>
      <c r="B306" s="366"/>
      <c r="C306" s="366"/>
      <c r="D306" s="366"/>
      <c r="E306" s="366"/>
      <c r="F306" s="366"/>
      <c r="G306" s="366"/>
      <c r="H306" s="366"/>
    </row>
    <row r="307" spans="1:8" ht="16.5" thickBot="1" x14ac:dyDescent="0.3"/>
    <row r="308" spans="1:8" ht="24" customHeight="1" thickBot="1" x14ac:dyDescent="0.3">
      <c r="A308" s="354" t="s">
        <v>72</v>
      </c>
      <c r="B308" s="355"/>
      <c r="C308" s="355"/>
      <c r="D308" s="356"/>
    </row>
    <row r="309" spans="1:8" ht="33" customHeight="1" thickBot="1" x14ac:dyDescent="0.3">
      <c r="A309" s="23" t="s">
        <v>3</v>
      </c>
      <c r="B309" s="24" t="s">
        <v>1</v>
      </c>
      <c r="C309" s="158" t="s">
        <v>142</v>
      </c>
      <c r="D309" s="25" t="s">
        <v>4</v>
      </c>
    </row>
    <row r="310" spans="1:8" ht="24" customHeight="1" x14ac:dyDescent="0.25">
      <c r="A310" s="112" t="s">
        <v>154</v>
      </c>
      <c r="B310" s="120">
        <f t="shared" ref="B310:B315" si="56">G71+E256</f>
        <v>0</v>
      </c>
      <c r="C310" s="113">
        <v>12</v>
      </c>
      <c r="D310" s="128">
        <f>B310/C310</f>
        <v>0</v>
      </c>
    </row>
    <row r="311" spans="1:8" ht="24" customHeight="1" x14ac:dyDescent="0.25">
      <c r="A311" s="114" t="s">
        <v>157</v>
      </c>
      <c r="B311" s="121">
        <f t="shared" si="56"/>
        <v>0</v>
      </c>
      <c r="C311" s="115">
        <v>12</v>
      </c>
      <c r="D311" s="129">
        <f t="shared" ref="D311:D315" si="57">B311/C311</f>
        <v>0</v>
      </c>
    </row>
    <row r="312" spans="1:8" ht="24" customHeight="1" thickBot="1" x14ac:dyDescent="0.3">
      <c r="A312" s="123" t="s">
        <v>159</v>
      </c>
      <c r="B312" s="124">
        <f t="shared" si="56"/>
        <v>0</v>
      </c>
      <c r="C312" s="138">
        <v>12</v>
      </c>
      <c r="D312" s="130">
        <f t="shared" si="57"/>
        <v>0</v>
      </c>
    </row>
    <row r="313" spans="1:8" ht="24" customHeight="1" x14ac:dyDescent="0.25">
      <c r="A313" s="112" t="s">
        <v>155</v>
      </c>
      <c r="B313" s="120">
        <f t="shared" si="56"/>
        <v>0</v>
      </c>
      <c r="C313" s="113">
        <v>12</v>
      </c>
      <c r="D313" s="128">
        <f t="shared" si="57"/>
        <v>0</v>
      </c>
    </row>
    <row r="314" spans="1:8" ht="24" customHeight="1" x14ac:dyDescent="0.25">
      <c r="A314" s="114" t="s">
        <v>156</v>
      </c>
      <c r="B314" s="121">
        <f t="shared" si="56"/>
        <v>0</v>
      </c>
      <c r="C314" s="115">
        <v>12</v>
      </c>
      <c r="D314" s="129">
        <f t="shared" si="57"/>
        <v>0</v>
      </c>
    </row>
    <row r="315" spans="1:8" ht="36.75" customHeight="1" thickBot="1" x14ac:dyDescent="0.3">
      <c r="A315" s="111" t="s">
        <v>160</v>
      </c>
      <c r="B315" s="122">
        <f t="shared" si="56"/>
        <v>0</v>
      </c>
      <c r="C315" s="116">
        <v>12</v>
      </c>
      <c r="D315" s="131">
        <f t="shared" si="57"/>
        <v>0</v>
      </c>
    </row>
    <row r="316" spans="1:8" ht="16.5" thickBot="1" x14ac:dyDescent="0.3"/>
    <row r="317" spans="1:8" ht="31.5" customHeight="1" thickBot="1" x14ac:dyDescent="0.3">
      <c r="A317" s="369" t="s">
        <v>73</v>
      </c>
      <c r="B317" s="370"/>
      <c r="C317" s="370"/>
      <c r="D317" s="371"/>
    </row>
    <row r="318" spans="1:8" ht="34.5" customHeight="1" thickBot="1" x14ac:dyDescent="0.3">
      <c r="A318" s="23" t="s">
        <v>3</v>
      </c>
      <c r="B318" s="24" t="s">
        <v>1</v>
      </c>
      <c r="C318" s="38" t="s">
        <v>69</v>
      </c>
      <c r="D318" s="25" t="s">
        <v>4</v>
      </c>
    </row>
    <row r="319" spans="1:8" ht="24" customHeight="1" x14ac:dyDescent="0.25">
      <c r="A319" s="112" t="s">
        <v>154</v>
      </c>
      <c r="B319" s="120">
        <f t="shared" ref="B319:B324" si="58">D144</f>
        <v>0</v>
      </c>
      <c r="C319" s="117">
        <f>C289</f>
        <v>0.4</v>
      </c>
      <c r="D319" s="128">
        <f>B319*C319</f>
        <v>0</v>
      </c>
    </row>
    <row r="320" spans="1:8" ht="24" customHeight="1" x14ac:dyDescent="0.25">
      <c r="A320" s="114" t="s">
        <v>157</v>
      </c>
      <c r="B320" s="121">
        <f t="shared" si="58"/>
        <v>0</v>
      </c>
      <c r="C320" s="118">
        <f>C319</f>
        <v>0.4</v>
      </c>
      <c r="D320" s="129">
        <f t="shared" ref="D320:D324" si="59">B320*C320</f>
        <v>0</v>
      </c>
    </row>
    <row r="321" spans="1:8" ht="24" customHeight="1" thickBot="1" x14ac:dyDescent="0.3">
      <c r="A321" s="123" t="s">
        <v>159</v>
      </c>
      <c r="B321" s="124">
        <f t="shared" si="58"/>
        <v>0</v>
      </c>
      <c r="C321" s="125">
        <f>C319</f>
        <v>0.4</v>
      </c>
      <c r="D321" s="130">
        <f t="shared" si="59"/>
        <v>0</v>
      </c>
    </row>
    <row r="322" spans="1:8" ht="24" customHeight="1" x14ac:dyDescent="0.25">
      <c r="A322" s="112" t="s">
        <v>155</v>
      </c>
      <c r="B322" s="120">
        <f t="shared" si="58"/>
        <v>0</v>
      </c>
      <c r="C322" s="117">
        <f>C319</f>
        <v>0.4</v>
      </c>
      <c r="D322" s="128">
        <f t="shared" si="59"/>
        <v>0</v>
      </c>
    </row>
    <row r="323" spans="1:8" ht="24" customHeight="1" x14ac:dyDescent="0.25">
      <c r="A323" s="114" t="s">
        <v>156</v>
      </c>
      <c r="B323" s="121">
        <f t="shared" si="58"/>
        <v>0</v>
      </c>
      <c r="C323" s="118">
        <f>C319</f>
        <v>0.4</v>
      </c>
      <c r="D323" s="129">
        <f t="shared" si="59"/>
        <v>0</v>
      </c>
    </row>
    <row r="324" spans="1:8" ht="24" customHeight="1" thickBot="1" x14ac:dyDescent="0.3">
      <c r="A324" s="111" t="s">
        <v>160</v>
      </c>
      <c r="B324" s="122">
        <f t="shared" si="58"/>
        <v>0</v>
      </c>
      <c r="C324" s="119">
        <f>C319</f>
        <v>0.4</v>
      </c>
      <c r="D324" s="131">
        <f t="shared" si="59"/>
        <v>0</v>
      </c>
    </row>
    <row r="325" spans="1:8" ht="24" customHeight="1" thickBot="1" x14ac:dyDescent="0.3"/>
    <row r="326" spans="1:8" ht="24" customHeight="1" thickBot="1" x14ac:dyDescent="0.3">
      <c r="A326" s="354" t="s">
        <v>82</v>
      </c>
      <c r="B326" s="355"/>
      <c r="C326" s="355"/>
      <c r="D326" s="356"/>
    </row>
    <row r="327" spans="1:8" ht="24" customHeight="1" thickBot="1" x14ac:dyDescent="0.3">
      <c r="A327" s="23" t="s">
        <v>3</v>
      </c>
      <c r="B327" s="24" t="s">
        <v>1</v>
      </c>
      <c r="C327" s="24" t="s">
        <v>2</v>
      </c>
      <c r="D327" s="25" t="s">
        <v>4</v>
      </c>
    </row>
    <row r="328" spans="1:8" ht="24" customHeight="1" x14ac:dyDescent="0.25">
      <c r="A328" s="112" t="s">
        <v>154</v>
      </c>
      <c r="B328" s="120">
        <f>D310+D319</f>
        <v>0</v>
      </c>
      <c r="C328" s="134">
        <f>$B$270</f>
        <v>0</v>
      </c>
      <c r="D328" s="128">
        <f>B328*C328</f>
        <v>0</v>
      </c>
    </row>
    <row r="329" spans="1:8" ht="24" customHeight="1" x14ac:dyDescent="0.25">
      <c r="A329" s="114" t="s">
        <v>157</v>
      </c>
      <c r="B329" s="121">
        <f t="shared" ref="B329:B333" si="60">D311+D320</f>
        <v>0</v>
      </c>
      <c r="C329" s="132">
        <f t="shared" ref="C329:C333" si="61">$B$270</f>
        <v>0</v>
      </c>
      <c r="D329" s="129">
        <f t="shared" ref="D329:D333" si="62">B329*C329</f>
        <v>0</v>
      </c>
    </row>
    <row r="330" spans="1:8" ht="24" customHeight="1" thickBot="1" x14ac:dyDescent="0.3">
      <c r="A330" s="111" t="s">
        <v>159</v>
      </c>
      <c r="B330" s="122">
        <f t="shared" si="60"/>
        <v>0</v>
      </c>
      <c r="C330" s="133">
        <f t="shared" si="61"/>
        <v>0</v>
      </c>
      <c r="D330" s="131">
        <f t="shared" si="62"/>
        <v>0</v>
      </c>
    </row>
    <row r="331" spans="1:8" ht="24" customHeight="1" x14ac:dyDescent="0.25">
      <c r="A331" s="112" t="s">
        <v>155</v>
      </c>
      <c r="B331" s="120">
        <f t="shared" si="60"/>
        <v>0</v>
      </c>
      <c r="C331" s="134">
        <f t="shared" si="61"/>
        <v>0</v>
      </c>
      <c r="D331" s="128">
        <f t="shared" si="62"/>
        <v>0</v>
      </c>
    </row>
    <row r="332" spans="1:8" ht="24" customHeight="1" x14ac:dyDescent="0.25">
      <c r="A332" s="114" t="s">
        <v>156</v>
      </c>
      <c r="B332" s="121">
        <f t="shared" si="60"/>
        <v>0</v>
      </c>
      <c r="C332" s="132">
        <f t="shared" si="61"/>
        <v>0</v>
      </c>
      <c r="D332" s="129">
        <f t="shared" si="62"/>
        <v>0</v>
      </c>
    </row>
    <row r="333" spans="1:8" ht="24" customHeight="1" thickBot="1" x14ac:dyDescent="0.3">
      <c r="A333" s="111" t="s">
        <v>160</v>
      </c>
      <c r="B333" s="122">
        <f t="shared" si="60"/>
        <v>0</v>
      </c>
      <c r="C333" s="133">
        <f t="shared" si="61"/>
        <v>0</v>
      </c>
      <c r="D333" s="131">
        <f t="shared" si="62"/>
        <v>0</v>
      </c>
      <c r="H333" s="162"/>
    </row>
    <row r="335" spans="1:8" ht="24" customHeight="1" x14ac:dyDescent="0.25">
      <c r="A335" s="358" t="s">
        <v>74</v>
      </c>
      <c r="B335" s="359"/>
      <c r="C335" s="359"/>
      <c r="D335" s="359"/>
      <c r="E335" s="359"/>
      <c r="F335" s="359"/>
      <c r="G335" s="359"/>
      <c r="H335" s="359"/>
    </row>
    <row r="336" spans="1:8" ht="75" customHeight="1" x14ac:dyDescent="0.25">
      <c r="A336" s="372" t="s">
        <v>286</v>
      </c>
      <c r="B336" s="372"/>
      <c r="C336" s="372"/>
      <c r="D336" s="372"/>
      <c r="E336" s="372"/>
      <c r="F336" s="372"/>
      <c r="G336" s="372"/>
      <c r="H336" s="372"/>
    </row>
    <row r="337" spans="1:5" ht="20.25" customHeight="1" thickBot="1" x14ac:dyDescent="0.3"/>
    <row r="338" spans="1:5" ht="24" customHeight="1" thickBot="1" x14ac:dyDescent="0.3">
      <c r="A338" s="363" t="s">
        <v>77</v>
      </c>
      <c r="B338" s="364"/>
      <c r="C338" s="364"/>
      <c r="D338" s="364"/>
      <c r="E338" s="365"/>
    </row>
    <row r="339" spans="1:5" ht="46.5" customHeight="1" thickBot="1" x14ac:dyDescent="0.3">
      <c r="A339" s="23" t="s">
        <v>3</v>
      </c>
      <c r="B339" s="158" t="s">
        <v>141</v>
      </c>
      <c r="C339" s="158" t="s">
        <v>76</v>
      </c>
      <c r="D339" s="158" t="s">
        <v>75</v>
      </c>
      <c r="E339" s="25" t="s">
        <v>4</v>
      </c>
    </row>
    <row r="340" spans="1:5" ht="24" customHeight="1" x14ac:dyDescent="0.25">
      <c r="A340" s="112" t="s">
        <v>154</v>
      </c>
      <c r="B340" s="45">
        <f t="shared" ref="B340:B345" si="63">-D84</f>
        <v>0</v>
      </c>
      <c r="C340" s="45">
        <f t="shared" ref="C340:C345" si="64">-D93</f>
        <v>0</v>
      </c>
      <c r="D340" s="45">
        <f t="shared" ref="D340:D345" si="65">-E102</f>
        <v>0</v>
      </c>
      <c r="E340" s="46">
        <f t="shared" ref="E340:E345" si="66">SUM(B340:D340)</f>
        <v>0</v>
      </c>
    </row>
    <row r="341" spans="1:5" ht="24" customHeight="1" x14ac:dyDescent="0.25">
      <c r="A341" s="114" t="s">
        <v>157</v>
      </c>
      <c r="B341" s="41">
        <f t="shared" si="63"/>
        <v>0</v>
      </c>
      <c r="C341" s="41">
        <f t="shared" si="64"/>
        <v>0</v>
      </c>
      <c r="D341" s="41">
        <f t="shared" si="65"/>
        <v>0</v>
      </c>
      <c r="E341" s="42">
        <f t="shared" si="66"/>
        <v>0</v>
      </c>
    </row>
    <row r="342" spans="1:5" ht="24" customHeight="1" thickBot="1" x14ac:dyDescent="0.3">
      <c r="A342" s="123" t="s">
        <v>159</v>
      </c>
      <c r="B342" s="149">
        <f t="shared" si="63"/>
        <v>0</v>
      </c>
      <c r="C342" s="149">
        <f t="shared" si="64"/>
        <v>0</v>
      </c>
      <c r="D342" s="149">
        <f t="shared" si="65"/>
        <v>0</v>
      </c>
      <c r="E342" s="150">
        <f t="shared" si="66"/>
        <v>0</v>
      </c>
    </row>
    <row r="343" spans="1:5" ht="24" customHeight="1" x14ac:dyDescent="0.25">
      <c r="A343" s="112" t="s">
        <v>155</v>
      </c>
      <c r="B343" s="45">
        <f t="shared" si="63"/>
        <v>0</v>
      </c>
      <c r="C343" s="45">
        <f t="shared" si="64"/>
        <v>0</v>
      </c>
      <c r="D343" s="45">
        <f t="shared" si="65"/>
        <v>0</v>
      </c>
      <c r="E343" s="46">
        <f t="shared" si="66"/>
        <v>0</v>
      </c>
    </row>
    <row r="344" spans="1:5" ht="24" customHeight="1" x14ac:dyDescent="0.25">
      <c r="A344" s="114" t="s">
        <v>156</v>
      </c>
      <c r="B344" s="41">
        <f t="shared" si="63"/>
        <v>0</v>
      </c>
      <c r="C344" s="41">
        <f t="shared" si="64"/>
        <v>0</v>
      </c>
      <c r="D344" s="41">
        <f t="shared" si="65"/>
        <v>0</v>
      </c>
      <c r="E344" s="42">
        <f t="shared" si="66"/>
        <v>0</v>
      </c>
    </row>
    <row r="345" spans="1:5" ht="24" customHeight="1" thickBot="1" x14ac:dyDescent="0.3">
      <c r="A345" s="111" t="s">
        <v>160</v>
      </c>
      <c r="B345" s="43">
        <f t="shared" si="63"/>
        <v>0</v>
      </c>
      <c r="C345" s="43">
        <f t="shared" si="64"/>
        <v>0</v>
      </c>
      <c r="D345" s="43">
        <f t="shared" si="65"/>
        <v>0</v>
      </c>
      <c r="E345" s="44">
        <f t="shared" si="66"/>
        <v>0</v>
      </c>
    </row>
    <row r="346" spans="1:5" ht="24" customHeight="1" thickBot="1" x14ac:dyDescent="0.3"/>
    <row r="347" spans="1:5" ht="24" customHeight="1" thickBot="1" x14ac:dyDescent="0.3">
      <c r="A347" s="354" t="s">
        <v>78</v>
      </c>
      <c r="B347" s="355"/>
      <c r="C347" s="355"/>
      <c r="D347" s="356"/>
    </row>
    <row r="348" spans="1:5" ht="24" customHeight="1" thickBot="1" x14ac:dyDescent="0.3">
      <c r="A348" s="23" t="s">
        <v>3</v>
      </c>
      <c r="B348" s="24" t="s">
        <v>8</v>
      </c>
      <c r="C348" s="24" t="s">
        <v>2</v>
      </c>
      <c r="D348" s="25" t="s">
        <v>4</v>
      </c>
    </row>
    <row r="349" spans="1:5" ht="24" customHeight="1" x14ac:dyDescent="0.25">
      <c r="A349" s="112" t="s">
        <v>154</v>
      </c>
      <c r="B349" s="45">
        <f t="shared" ref="B349:B354" si="67">E340</f>
        <v>0</v>
      </c>
      <c r="C349" s="134">
        <f>$B$271</f>
        <v>0</v>
      </c>
      <c r="D349" s="46">
        <f>B349*C349</f>
        <v>0</v>
      </c>
    </row>
    <row r="350" spans="1:5" ht="24" customHeight="1" x14ac:dyDescent="0.25">
      <c r="A350" s="114" t="s">
        <v>157</v>
      </c>
      <c r="B350" s="41">
        <f t="shared" si="67"/>
        <v>0</v>
      </c>
      <c r="C350" s="132">
        <f t="shared" ref="C350:C354" si="68">$B$271</f>
        <v>0</v>
      </c>
      <c r="D350" s="42">
        <f t="shared" ref="D350:D354" si="69">B350*C350</f>
        <v>0</v>
      </c>
    </row>
    <row r="351" spans="1:5" ht="24" customHeight="1" thickBot="1" x14ac:dyDescent="0.3">
      <c r="A351" s="111" t="s">
        <v>159</v>
      </c>
      <c r="B351" s="43">
        <f t="shared" si="67"/>
        <v>0</v>
      </c>
      <c r="C351" s="133">
        <f t="shared" si="68"/>
        <v>0</v>
      </c>
      <c r="D351" s="44">
        <f t="shared" si="69"/>
        <v>0</v>
      </c>
    </row>
    <row r="352" spans="1:5" ht="24" customHeight="1" x14ac:dyDescent="0.25">
      <c r="A352" s="112" t="s">
        <v>155</v>
      </c>
      <c r="B352" s="45">
        <f t="shared" si="67"/>
        <v>0</v>
      </c>
      <c r="C352" s="134">
        <f t="shared" si="68"/>
        <v>0</v>
      </c>
      <c r="D352" s="46">
        <f t="shared" si="69"/>
        <v>0</v>
      </c>
    </row>
    <row r="353" spans="1:8" ht="24" customHeight="1" x14ac:dyDescent="0.25">
      <c r="A353" s="114" t="s">
        <v>156</v>
      </c>
      <c r="B353" s="41">
        <f t="shared" si="67"/>
        <v>0</v>
      </c>
      <c r="C353" s="132">
        <f t="shared" si="68"/>
        <v>0</v>
      </c>
      <c r="D353" s="42">
        <f t="shared" si="69"/>
        <v>0</v>
      </c>
    </row>
    <row r="354" spans="1:8" ht="24" customHeight="1" thickBot="1" x14ac:dyDescent="0.3">
      <c r="A354" s="111" t="s">
        <v>160</v>
      </c>
      <c r="B354" s="43">
        <f t="shared" si="67"/>
        <v>0</v>
      </c>
      <c r="C354" s="133">
        <f t="shared" si="68"/>
        <v>0</v>
      </c>
      <c r="D354" s="44">
        <f t="shared" si="69"/>
        <v>0</v>
      </c>
      <c r="H354" s="162"/>
    </row>
    <row r="356" spans="1:8" ht="24" customHeight="1" x14ac:dyDescent="0.25">
      <c r="A356" s="353" t="s">
        <v>55</v>
      </c>
      <c r="B356" s="353"/>
      <c r="C356" s="353"/>
      <c r="D356" s="353"/>
      <c r="E356" s="353"/>
      <c r="F356" s="353"/>
      <c r="G356" s="353"/>
      <c r="H356" s="353"/>
    </row>
    <row r="357" spans="1:8" ht="24" customHeight="1" thickBot="1" x14ac:dyDescent="0.3"/>
    <row r="358" spans="1:8" ht="24" customHeight="1" thickBot="1" x14ac:dyDescent="0.3">
      <c r="A358" s="363" t="s">
        <v>55</v>
      </c>
      <c r="B358" s="364"/>
      <c r="C358" s="364"/>
      <c r="D358" s="364"/>
      <c r="E358" s="365"/>
    </row>
    <row r="359" spans="1:8" ht="24" customHeight="1" thickBot="1" x14ac:dyDescent="0.3">
      <c r="A359" s="23" t="s">
        <v>3</v>
      </c>
      <c r="B359" s="24" t="s">
        <v>79</v>
      </c>
      <c r="C359" s="24" t="s">
        <v>80</v>
      </c>
      <c r="D359" s="24" t="s">
        <v>81</v>
      </c>
      <c r="E359" s="25" t="s">
        <v>16</v>
      </c>
    </row>
    <row r="360" spans="1:8" ht="24" customHeight="1" x14ac:dyDescent="0.25">
      <c r="A360" s="112" t="s">
        <v>154</v>
      </c>
      <c r="B360" s="97">
        <f t="shared" ref="B360:B365" si="70">D298</f>
        <v>0</v>
      </c>
      <c r="C360" s="97">
        <f t="shared" ref="C360:C365" si="71">D328</f>
        <v>0</v>
      </c>
      <c r="D360" s="98">
        <f>D349</f>
        <v>0</v>
      </c>
      <c r="E360" s="99">
        <f t="shared" ref="E360:E365" si="72">SUM(B360:D360)</f>
        <v>0</v>
      </c>
    </row>
    <row r="361" spans="1:8" ht="24" customHeight="1" x14ac:dyDescent="0.25">
      <c r="A361" s="114" t="s">
        <v>157</v>
      </c>
      <c r="B361" s="100">
        <f t="shared" si="70"/>
        <v>0</v>
      </c>
      <c r="C361" s="100">
        <f t="shared" si="71"/>
        <v>0</v>
      </c>
      <c r="D361" s="101">
        <f t="shared" ref="D361:D365" si="73">D350</f>
        <v>0</v>
      </c>
      <c r="E361" s="102">
        <f t="shared" si="72"/>
        <v>0</v>
      </c>
    </row>
    <row r="362" spans="1:8" ht="24" customHeight="1" thickBot="1" x14ac:dyDescent="0.3">
      <c r="A362" s="123" t="s">
        <v>159</v>
      </c>
      <c r="B362" s="151">
        <f t="shared" si="70"/>
        <v>0</v>
      </c>
      <c r="C362" s="151">
        <f t="shared" si="71"/>
        <v>0</v>
      </c>
      <c r="D362" s="152">
        <f t="shared" si="73"/>
        <v>0</v>
      </c>
      <c r="E362" s="153">
        <f t="shared" si="72"/>
        <v>0</v>
      </c>
    </row>
    <row r="363" spans="1:8" ht="24" customHeight="1" x14ac:dyDescent="0.25">
      <c r="A363" s="112" t="s">
        <v>155</v>
      </c>
      <c r="B363" s="97">
        <f t="shared" si="70"/>
        <v>0</v>
      </c>
      <c r="C363" s="97">
        <f t="shared" si="71"/>
        <v>0</v>
      </c>
      <c r="D363" s="98">
        <f t="shared" si="73"/>
        <v>0</v>
      </c>
      <c r="E363" s="99">
        <f t="shared" si="72"/>
        <v>0</v>
      </c>
    </row>
    <row r="364" spans="1:8" ht="24" customHeight="1" x14ac:dyDescent="0.25">
      <c r="A364" s="114" t="s">
        <v>156</v>
      </c>
      <c r="B364" s="100">
        <f t="shared" si="70"/>
        <v>0</v>
      </c>
      <c r="C364" s="100">
        <f t="shared" si="71"/>
        <v>0</v>
      </c>
      <c r="D364" s="101">
        <f t="shared" si="73"/>
        <v>0</v>
      </c>
      <c r="E364" s="102">
        <f t="shared" si="72"/>
        <v>0</v>
      </c>
    </row>
    <row r="365" spans="1:8" ht="24" customHeight="1" thickBot="1" x14ac:dyDescent="0.3">
      <c r="A365" s="111" t="s">
        <v>160</v>
      </c>
      <c r="B365" s="103">
        <f t="shared" si="70"/>
        <v>0</v>
      </c>
      <c r="C365" s="103">
        <f t="shared" si="71"/>
        <v>0</v>
      </c>
      <c r="D365" s="104">
        <f t="shared" si="73"/>
        <v>0</v>
      </c>
      <c r="E365" s="105">
        <f t="shared" si="72"/>
        <v>0</v>
      </c>
      <c r="H365" s="162"/>
    </row>
    <row r="367" spans="1:8" ht="24" customHeight="1" x14ac:dyDescent="0.25">
      <c r="A367" s="353" t="s">
        <v>83</v>
      </c>
      <c r="B367" s="353"/>
      <c r="C367" s="353"/>
      <c r="D367" s="353"/>
      <c r="E367" s="353"/>
      <c r="F367" s="353"/>
      <c r="G367" s="353"/>
      <c r="H367" s="353"/>
    </row>
    <row r="368" spans="1:8" ht="144" customHeight="1" x14ac:dyDescent="0.25">
      <c r="A368" s="366" t="s">
        <v>288</v>
      </c>
      <c r="B368" s="366"/>
      <c r="C368" s="366"/>
      <c r="D368" s="366"/>
      <c r="E368" s="366"/>
      <c r="F368" s="366"/>
      <c r="G368" s="366"/>
      <c r="H368" s="366"/>
    </row>
    <row r="369" spans="1:7" ht="24" customHeight="1" thickBot="1" x14ac:dyDescent="0.3"/>
    <row r="370" spans="1:7" ht="24" customHeight="1" thickBot="1" x14ac:dyDescent="0.3">
      <c r="A370" s="369" t="s">
        <v>276</v>
      </c>
      <c r="B370" s="370"/>
      <c r="C370" s="370"/>
      <c r="D370" s="370"/>
      <c r="E370" s="370"/>
      <c r="F370" s="370"/>
      <c r="G370" s="371"/>
    </row>
    <row r="371" spans="1:7" ht="16.5" thickBot="1" x14ac:dyDescent="0.3">
      <c r="A371" s="369" t="s">
        <v>87</v>
      </c>
      <c r="B371" s="370"/>
      <c r="C371" s="370"/>
      <c r="D371" s="370"/>
      <c r="E371" s="370"/>
      <c r="F371" s="370"/>
      <c r="G371" s="371"/>
    </row>
    <row r="372" spans="1:7" ht="24" customHeight="1" thickBot="1" x14ac:dyDescent="0.3">
      <c r="A372" s="373" t="s">
        <v>3</v>
      </c>
      <c r="B372" s="373" t="s">
        <v>277</v>
      </c>
      <c r="C372" s="373" t="s">
        <v>88</v>
      </c>
      <c r="D372" s="164" t="s">
        <v>89</v>
      </c>
      <c r="E372" s="165"/>
      <c r="F372" s="164" t="s">
        <v>90</v>
      </c>
      <c r="G372" s="165"/>
    </row>
    <row r="373" spans="1:7" ht="31.5" customHeight="1" thickBot="1" x14ac:dyDescent="0.3">
      <c r="A373" s="374"/>
      <c r="B373" s="374"/>
      <c r="C373" s="374"/>
      <c r="D373" s="75" t="s">
        <v>91</v>
      </c>
      <c r="E373" s="75" t="s">
        <v>92</v>
      </c>
      <c r="F373" s="75" t="s">
        <v>91</v>
      </c>
      <c r="G373" s="75" t="s">
        <v>92</v>
      </c>
    </row>
    <row r="374" spans="1:7" ht="24" customHeight="1" x14ac:dyDescent="0.25">
      <c r="A374" s="54" t="s">
        <v>20</v>
      </c>
      <c r="B374" s="94"/>
      <c r="C374" s="56">
        <v>30</v>
      </c>
      <c r="D374" s="57">
        <v>0.5</v>
      </c>
      <c r="E374" s="58">
        <f t="shared" ref="E374:E385" si="74">(B374*C374)*D374</f>
        <v>0</v>
      </c>
      <c r="F374" s="59">
        <f>(252/365)</f>
        <v>0.69041095890410964</v>
      </c>
      <c r="G374" s="58">
        <f t="shared" ref="G374:G385" si="75">(B374*C374)*F374</f>
        <v>0</v>
      </c>
    </row>
    <row r="375" spans="1:7" ht="24" customHeight="1" x14ac:dyDescent="0.25">
      <c r="A375" s="34" t="s">
        <v>93</v>
      </c>
      <c r="B375" s="95"/>
      <c r="C375" s="61">
        <v>1</v>
      </c>
      <c r="D375" s="62">
        <v>1</v>
      </c>
      <c r="E375" s="63">
        <f t="shared" si="74"/>
        <v>0</v>
      </c>
      <c r="F375" s="64">
        <v>1</v>
      </c>
      <c r="G375" s="63">
        <f t="shared" si="75"/>
        <v>0</v>
      </c>
    </row>
    <row r="376" spans="1:7" ht="24" customHeight="1" x14ac:dyDescent="0.25">
      <c r="A376" s="34" t="s">
        <v>94</v>
      </c>
      <c r="B376" s="95"/>
      <c r="C376" s="61">
        <v>15</v>
      </c>
      <c r="D376" s="62">
        <v>0.5</v>
      </c>
      <c r="E376" s="63">
        <f t="shared" si="74"/>
        <v>0</v>
      </c>
      <c r="F376" s="64">
        <f>(252/365)</f>
        <v>0.69041095890410964</v>
      </c>
      <c r="G376" s="63">
        <f t="shared" si="75"/>
        <v>0</v>
      </c>
    </row>
    <row r="377" spans="1:7" ht="24" customHeight="1" x14ac:dyDescent="0.25">
      <c r="A377" s="34" t="s">
        <v>95</v>
      </c>
      <c r="B377" s="95"/>
      <c r="C377" s="61">
        <v>5</v>
      </c>
      <c r="D377" s="62">
        <v>0.5</v>
      </c>
      <c r="E377" s="63">
        <f t="shared" si="74"/>
        <v>0</v>
      </c>
      <c r="F377" s="64">
        <f>(252/365)</f>
        <v>0.69041095890410964</v>
      </c>
      <c r="G377" s="63">
        <f t="shared" si="75"/>
        <v>0</v>
      </c>
    </row>
    <row r="378" spans="1:7" ht="24" customHeight="1" x14ac:dyDescent="0.25">
      <c r="A378" s="34" t="s">
        <v>96</v>
      </c>
      <c r="B378" s="95"/>
      <c r="C378" s="61">
        <v>2</v>
      </c>
      <c r="D378" s="62">
        <v>1</v>
      </c>
      <c r="E378" s="63">
        <f t="shared" si="74"/>
        <v>0</v>
      </c>
      <c r="F378" s="64">
        <v>1</v>
      </c>
      <c r="G378" s="63">
        <f t="shared" si="75"/>
        <v>0</v>
      </c>
    </row>
    <row r="379" spans="1:7" ht="24" customHeight="1" x14ac:dyDescent="0.25">
      <c r="A379" s="34" t="s">
        <v>97</v>
      </c>
      <c r="B379" s="95"/>
      <c r="C379" s="61">
        <v>2</v>
      </c>
      <c r="D379" s="62">
        <v>0.5</v>
      </c>
      <c r="E379" s="63">
        <f t="shared" si="74"/>
        <v>0</v>
      </c>
      <c r="F379" s="64">
        <f>(252/365)</f>
        <v>0.69041095890410964</v>
      </c>
      <c r="G379" s="63">
        <f t="shared" si="75"/>
        <v>0</v>
      </c>
    </row>
    <row r="380" spans="1:7" ht="24" customHeight="1" x14ac:dyDescent="0.25">
      <c r="A380" s="34" t="s">
        <v>98</v>
      </c>
      <c r="B380" s="95"/>
      <c r="C380" s="61">
        <v>3</v>
      </c>
      <c r="D380" s="62">
        <v>0.5</v>
      </c>
      <c r="E380" s="63">
        <f t="shared" si="74"/>
        <v>0</v>
      </c>
      <c r="F380" s="64">
        <v>1</v>
      </c>
      <c r="G380" s="63">
        <f t="shared" si="75"/>
        <v>0</v>
      </c>
    </row>
    <row r="381" spans="1:7" ht="24" customHeight="1" x14ac:dyDescent="0.25">
      <c r="A381" s="34" t="s">
        <v>99</v>
      </c>
      <c r="B381" s="95"/>
      <c r="C381" s="61">
        <v>1</v>
      </c>
      <c r="D381" s="62">
        <v>1</v>
      </c>
      <c r="E381" s="63">
        <f t="shared" si="74"/>
        <v>0</v>
      </c>
      <c r="F381" s="64">
        <v>1</v>
      </c>
      <c r="G381" s="63">
        <f t="shared" si="75"/>
        <v>0</v>
      </c>
    </row>
    <row r="382" spans="1:7" ht="24" customHeight="1" x14ac:dyDescent="0.25">
      <c r="A382" s="34" t="s">
        <v>100</v>
      </c>
      <c r="B382" s="95"/>
      <c r="C382" s="61">
        <v>1</v>
      </c>
      <c r="D382" s="62">
        <v>1</v>
      </c>
      <c r="E382" s="63">
        <f t="shared" si="74"/>
        <v>0</v>
      </c>
      <c r="F382" s="64">
        <v>1</v>
      </c>
      <c r="G382" s="63">
        <f t="shared" si="75"/>
        <v>0</v>
      </c>
    </row>
    <row r="383" spans="1:7" ht="24" customHeight="1" x14ac:dyDescent="0.25">
      <c r="A383" s="34" t="s">
        <v>101</v>
      </c>
      <c r="B383" s="95"/>
      <c r="C383" s="61">
        <v>20</v>
      </c>
      <c r="D383" s="62">
        <v>0.5</v>
      </c>
      <c r="E383" s="63">
        <f t="shared" si="74"/>
        <v>0</v>
      </c>
      <c r="F383" s="64">
        <f>(252/365)</f>
        <v>0.69041095890410964</v>
      </c>
      <c r="G383" s="63">
        <f t="shared" si="75"/>
        <v>0</v>
      </c>
    </row>
    <row r="384" spans="1:7" ht="24" customHeight="1" x14ac:dyDescent="0.25">
      <c r="A384" s="34" t="s">
        <v>102</v>
      </c>
      <c r="B384" s="95"/>
      <c r="C384" s="61">
        <v>180</v>
      </c>
      <c r="D384" s="62">
        <v>0.5</v>
      </c>
      <c r="E384" s="63">
        <f t="shared" si="74"/>
        <v>0</v>
      </c>
      <c r="F384" s="64">
        <f>(252/365)</f>
        <v>0.69041095890410964</v>
      </c>
      <c r="G384" s="63">
        <f t="shared" si="75"/>
        <v>0</v>
      </c>
    </row>
    <row r="385" spans="1:7" ht="24" customHeight="1" thickBot="1" x14ac:dyDescent="0.3">
      <c r="A385" s="65" t="s">
        <v>103</v>
      </c>
      <c r="B385" s="96"/>
      <c r="C385" s="66">
        <v>6</v>
      </c>
      <c r="D385" s="67">
        <v>1</v>
      </c>
      <c r="E385" s="68">
        <f t="shared" si="74"/>
        <v>0</v>
      </c>
      <c r="F385" s="69">
        <v>1</v>
      </c>
      <c r="G385" s="68">
        <f t="shared" si="75"/>
        <v>0</v>
      </c>
    </row>
    <row r="386" spans="1:7" ht="24" customHeight="1" thickBot="1" x14ac:dyDescent="0.3"/>
    <row r="387" spans="1:7" ht="24" customHeight="1" thickBot="1" x14ac:dyDescent="0.3">
      <c r="A387" s="357" t="s">
        <v>109</v>
      </c>
      <c r="B387" s="382"/>
      <c r="C387" s="382"/>
      <c r="D387" s="383"/>
    </row>
    <row r="388" spans="1:7" ht="24" customHeight="1" thickBot="1" x14ac:dyDescent="0.3">
      <c r="A388" s="384" t="s">
        <v>104</v>
      </c>
      <c r="B388" s="357" t="s">
        <v>150</v>
      </c>
      <c r="C388" s="382"/>
      <c r="D388" s="383"/>
    </row>
    <row r="389" spans="1:7" ht="26.25" customHeight="1" thickBot="1" x14ac:dyDescent="0.3">
      <c r="A389" s="385"/>
      <c r="B389" s="77" t="s">
        <v>105</v>
      </c>
      <c r="C389" s="76" t="s">
        <v>106</v>
      </c>
      <c r="D389" s="78" t="s">
        <v>107</v>
      </c>
    </row>
    <row r="390" spans="1:7" ht="24" customHeight="1" x14ac:dyDescent="0.25">
      <c r="A390" s="54" t="s">
        <v>20</v>
      </c>
      <c r="B390" s="55">
        <f t="shared" ref="B390:B401" si="76">E374</f>
        <v>0</v>
      </c>
      <c r="C390" s="55">
        <f t="shared" ref="C390:C401" si="77">E374</f>
        <v>0</v>
      </c>
      <c r="D390" s="70">
        <f t="shared" ref="D390:D401" si="78">G374</f>
        <v>0</v>
      </c>
    </row>
    <row r="391" spans="1:7" ht="24" customHeight="1" x14ac:dyDescent="0.25">
      <c r="A391" s="34" t="s">
        <v>93</v>
      </c>
      <c r="B391" s="60">
        <f t="shared" si="76"/>
        <v>0</v>
      </c>
      <c r="C391" s="60">
        <f t="shared" si="77"/>
        <v>0</v>
      </c>
      <c r="D391" s="71">
        <f t="shared" si="78"/>
        <v>0</v>
      </c>
    </row>
    <row r="392" spans="1:7" ht="24" customHeight="1" x14ac:dyDescent="0.25">
      <c r="A392" s="34" t="s">
        <v>94</v>
      </c>
      <c r="B392" s="60">
        <f t="shared" si="76"/>
        <v>0</v>
      </c>
      <c r="C392" s="60">
        <f t="shared" si="77"/>
        <v>0</v>
      </c>
      <c r="D392" s="71">
        <f t="shared" si="78"/>
        <v>0</v>
      </c>
    </row>
    <row r="393" spans="1:7" ht="24" customHeight="1" x14ac:dyDescent="0.25">
      <c r="A393" s="34" t="s">
        <v>95</v>
      </c>
      <c r="B393" s="60">
        <f t="shared" si="76"/>
        <v>0</v>
      </c>
      <c r="C393" s="60">
        <f t="shared" si="77"/>
        <v>0</v>
      </c>
      <c r="D393" s="71">
        <f t="shared" si="78"/>
        <v>0</v>
      </c>
    </row>
    <row r="394" spans="1:7" ht="24" customHeight="1" x14ac:dyDescent="0.25">
      <c r="A394" s="34" t="s">
        <v>96</v>
      </c>
      <c r="B394" s="60">
        <f t="shared" si="76"/>
        <v>0</v>
      </c>
      <c r="C394" s="60">
        <f t="shared" si="77"/>
        <v>0</v>
      </c>
      <c r="D394" s="71">
        <f t="shared" si="78"/>
        <v>0</v>
      </c>
    </row>
    <row r="395" spans="1:7" ht="24" customHeight="1" x14ac:dyDescent="0.25">
      <c r="A395" s="34" t="s">
        <v>97</v>
      </c>
      <c r="B395" s="60">
        <f t="shared" si="76"/>
        <v>0</v>
      </c>
      <c r="C395" s="60">
        <f t="shared" si="77"/>
        <v>0</v>
      </c>
      <c r="D395" s="71">
        <f t="shared" si="78"/>
        <v>0</v>
      </c>
    </row>
    <row r="396" spans="1:7" ht="24" customHeight="1" x14ac:dyDescent="0.25">
      <c r="A396" s="34" t="s">
        <v>98</v>
      </c>
      <c r="B396" s="60">
        <f t="shared" si="76"/>
        <v>0</v>
      </c>
      <c r="C396" s="60">
        <f t="shared" si="77"/>
        <v>0</v>
      </c>
      <c r="D396" s="71">
        <f t="shared" si="78"/>
        <v>0</v>
      </c>
    </row>
    <row r="397" spans="1:7" ht="24" customHeight="1" x14ac:dyDescent="0.25">
      <c r="A397" s="34" t="s">
        <v>99</v>
      </c>
      <c r="B397" s="60">
        <f t="shared" si="76"/>
        <v>0</v>
      </c>
      <c r="C397" s="60">
        <f t="shared" si="77"/>
        <v>0</v>
      </c>
      <c r="D397" s="71">
        <f t="shared" si="78"/>
        <v>0</v>
      </c>
    </row>
    <row r="398" spans="1:7" ht="24" customHeight="1" x14ac:dyDescent="0.25">
      <c r="A398" s="34" t="s">
        <v>100</v>
      </c>
      <c r="B398" s="60">
        <f t="shared" si="76"/>
        <v>0</v>
      </c>
      <c r="C398" s="60">
        <f t="shared" si="77"/>
        <v>0</v>
      </c>
      <c r="D398" s="71">
        <f t="shared" si="78"/>
        <v>0</v>
      </c>
    </row>
    <row r="399" spans="1:7" ht="24" customHeight="1" x14ac:dyDescent="0.25">
      <c r="A399" s="34" t="s">
        <v>101</v>
      </c>
      <c r="B399" s="60">
        <f t="shared" si="76"/>
        <v>0</v>
      </c>
      <c r="C399" s="60">
        <f t="shared" si="77"/>
        <v>0</v>
      </c>
      <c r="D399" s="71">
        <f t="shared" si="78"/>
        <v>0</v>
      </c>
    </row>
    <row r="400" spans="1:7" ht="24" customHeight="1" x14ac:dyDescent="0.25">
      <c r="A400" s="34" t="s">
        <v>102</v>
      </c>
      <c r="B400" s="60">
        <f t="shared" si="76"/>
        <v>0</v>
      </c>
      <c r="C400" s="60">
        <f t="shared" si="77"/>
        <v>0</v>
      </c>
      <c r="D400" s="71">
        <f t="shared" si="78"/>
        <v>0</v>
      </c>
    </row>
    <row r="401" spans="1:8" ht="24" customHeight="1" thickBot="1" x14ac:dyDescent="0.3">
      <c r="A401" s="35" t="s">
        <v>103</v>
      </c>
      <c r="B401" s="72">
        <f t="shared" si="76"/>
        <v>0</v>
      </c>
      <c r="C401" s="72">
        <f t="shared" si="77"/>
        <v>0</v>
      </c>
      <c r="D401" s="73">
        <f t="shared" si="78"/>
        <v>0</v>
      </c>
    </row>
    <row r="402" spans="1:8" ht="24" customHeight="1" thickBot="1" x14ac:dyDescent="0.3">
      <c r="A402" s="77" t="s">
        <v>108</v>
      </c>
      <c r="B402" s="79">
        <f>SUM(B390:B401)</f>
        <v>0</v>
      </c>
      <c r="C402" s="79">
        <f>SUM(C390:C401)</f>
        <v>0</v>
      </c>
      <c r="D402" s="80">
        <f>SUM(D390:D401)</f>
        <v>0</v>
      </c>
      <c r="H402" s="162"/>
    </row>
    <row r="404" spans="1:8" ht="24" customHeight="1" x14ac:dyDescent="0.25">
      <c r="A404" s="358" t="s">
        <v>113</v>
      </c>
      <c r="B404" s="359"/>
      <c r="C404" s="359"/>
      <c r="D404" s="359"/>
      <c r="E404" s="359"/>
      <c r="F404" s="359"/>
      <c r="G404" s="359"/>
      <c r="H404" s="359"/>
    </row>
    <row r="405" spans="1:8" ht="78" customHeight="1" x14ac:dyDescent="0.25">
      <c r="A405" s="366" t="s">
        <v>289</v>
      </c>
      <c r="B405" s="366"/>
      <c r="C405" s="366"/>
      <c r="D405" s="366"/>
      <c r="E405" s="366"/>
      <c r="F405" s="366"/>
      <c r="G405" s="366"/>
      <c r="H405" s="366"/>
    </row>
    <row r="406" spans="1:8" ht="24" customHeight="1" thickBot="1" x14ac:dyDescent="0.3"/>
    <row r="407" spans="1:8" ht="24" customHeight="1" thickBot="1" x14ac:dyDescent="0.3">
      <c r="A407" s="354" t="s">
        <v>86</v>
      </c>
      <c r="B407" s="355"/>
      <c r="C407" s="355"/>
      <c r="D407" s="356"/>
    </row>
    <row r="408" spans="1:8" ht="24" customHeight="1" thickBot="1" x14ac:dyDescent="0.3">
      <c r="A408" s="23" t="s">
        <v>3</v>
      </c>
      <c r="B408" s="24" t="s">
        <v>1</v>
      </c>
      <c r="C408" s="24" t="s">
        <v>85</v>
      </c>
      <c r="D408" s="25" t="s">
        <v>84</v>
      </c>
    </row>
    <row r="409" spans="1:8" ht="24" customHeight="1" x14ac:dyDescent="0.25">
      <c r="A409" s="112" t="s">
        <v>154</v>
      </c>
      <c r="B409" s="120">
        <f t="shared" ref="B409:B414" si="79">G71+E256+E360</f>
        <v>0</v>
      </c>
      <c r="C409" s="30">
        <v>30</v>
      </c>
      <c r="D409" s="128">
        <f>B409/C409</f>
        <v>0</v>
      </c>
    </row>
    <row r="410" spans="1:8" ht="24" customHeight="1" x14ac:dyDescent="0.25">
      <c r="A410" s="114" t="s">
        <v>157</v>
      </c>
      <c r="B410" s="121">
        <f t="shared" si="79"/>
        <v>0</v>
      </c>
      <c r="C410" s="31">
        <f>C409</f>
        <v>30</v>
      </c>
      <c r="D410" s="129">
        <f t="shared" ref="D410:D414" si="80">B410/C410</f>
        <v>0</v>
      </c>
    </row>
    <row r="411" spans="1:8" ht="24" customHeight="1" thickBot="1" x14ac:dyDescent="0.3">
      <c r="A411" s="123" t="s">
        <v>159</v>
      </c>
      <c r="B411" s="124">
        <f t="shared" si="79"/>
        <v>0</v>
      </c>
      <c r="C411" s="89">
        <f>C410</f>
        <v>30</v>
      </c>
      <c r="D411" s="130">
        <f t="shared" si="80"/>
        <v>0</v>
      </c>
    </row>
    <row r="412" spans="1:8" ht="24" customHeight="1" x14ac:dyDescent="0.25">
      <c r="A412" s="112" t="s">
        <v>155</v>
      </c>
      <c r="B412" s="120">
        <f t="shared" si="79"/>
        <v>0</v>
      </c>
      <c r="C412" s="30">
        <f>C411</f>
        <v>30</v>
      </c>
      <c r="D412" s="128">
        <f t="shared" si="80"/>
        <v>0</v>
      </c>
    </row>
    <row r="413" spans="1:8" ht="24" customHeight="1" x14ac:dyDescent="0.25">
      <c r="A413" s="114" t="s">
        <v>156</v>
      </c>
      <c r="B413" s="121">
        <f t="shared" si="79"/>
        <v>0</v>
      </c>
      <c r="C413" s="31">
        <f>C412</f>
        <v>30</v>
      </c>
      <c r="D413" s="129">
        <f t="shared" si="80"/>
        <v>0</v>
      </c>
    </row>
    <row r="414" spans="1:8" ht="24" customHeight="1" thickBot="1" x14ac:dyDescent="0.3">
      <c r="A414" s="111" t="s">
        <v>160</v>
      </c>
      <c r="B414" s="122">
        <f t="shared" si="79"/>
        <v>0</v>
      </c>
      <c r="C414" s="32">
        <f>C413</f>
        <v>30</v>
      </c>
      <c r="D414" s="131">
        <f t="shared" si="80"/>
        <v>0</v>
      </c>
    </row>
    <row r="415" spans="1:8" ht="16.5" thickBot="1" x14ac:dyDescent="0.3"/>
    <row r="416" spans="1:8" ht="24" customHeight="1" thickBot="1" x14ac:dyDescent="0.3">
      <c r="A416" s="369" t="s">
        <v>113</v>
      </c>
      <c r="B416" s="370"/>
      <c r="C416" s="370"/>
      <c r="D416" s="370"/>
      <c r="E416" s="371"/>
    </row>
    <row r="417" spans="1:8" ht="33.75" customHeight="1" thickBot="1" x14ac:dyDescent="0.3">
      <c r="A417" s="23" t="s">
        <v>3</v>
      </c>
      <c r="B417" s="24" t="s">
        <v>84</v>
      </c>
      <c r="C417" s="26" t="s">
        <v>110</v>
      </c>
      <c r="D417" s="24" t="s">
        <v>111</v>
      </c>
      <c r="E417" s="25" t="s">
        <v>112</v>
      </c>
    </row>
    <row r="418" spans="1:8" ht="24" customHeight="1" x14ac:dyDescent="0.25">
      <c r="A418" s="112" t="s">
        <v>154</v>
      </c>
      <c r="B418" s="120">
        <f>D409</f>
        <v>0</v>
      </c>
      <c r="C418" s="83">
        <f>B402</f>
        <v>0</v>
      </c>
      <c r="D418" s="120">
        <f>B418*C418</f>
        <v>0</v>
      </c>
      <c r="E418" s="128">
        <f t="shared" ref="E418:E423" si="81">D418/12</f>
        <v>0</v>
      </c>
    </row>
    <row r="419" spans="1:8" ht="24" customHeight="1" x14ac:dyDescent="0.25">
      <c r="A419" s="114" t="s">
        <v>157</v>
      </c>
      <c r="B419" s="121">
        <f t="shared" ref="B419:B423" si="82">D410</f>
        <v>0</v>
      </c>
      <c r="C419" s="81">
        <f>C402</f>
        <v>0</v>
      </c>
      <c r="D419" s="121">
        <f t="shared" ref="D419:D423" si="83">B419*C419</f>
        <v>0</v>
      </c>
      <c r="E419" s="129">
        <f t="shared" si="81"/>
        <v>0</v>
      </c>
    </row>
    <row r="420" spans="1:8" ht="24" customHeight="1" thickBot="1" x14ac:dyDescent="0.3">
      <c r="A420" s="123" t="s">
        <v>159</v>
      </c>
      <c r="B420" s="124">
        <f t="shared" si="82"/>
        <v>0</v>
      </c>
      <c r="C420" s="154">
        <f>D402</f>
        <v>0</v>
      </c>
      <c r="D420" s="124">
        <f t="shared" si="83"/>
        <v>0</v>
      </c>
      <c r="E420" s="130">
        <f t="shared" si="81"/>
        <v>0</v>
      </c>
    </row>
    <row r="421" spans="1:8" ht="24" customHeight="1" x14ac:dyDescent="0.25">
      <c r="A421" s="112" t="s">
        <v>155</v>
      </c>
      <c r="B421" s="120">
        <f t="shared" si="82"/>
        <v>0</v>
      </c>
      <c r="C421" s="83">
        <f>B402</f>
        <v>0</v>
      </c>
      <c r="D421" s="120">
        <f t="shared" si="83"/>
        <v>0</v>
      </c>
      <c r="E421" s="128">
        <f t="shared" si="81"/>
        <v>0</v>
      </c>
    </row>
    <row r="422" spans="1:8" ht="24" customHeight="1" x14ac:dyDescent="0.25">
      <c r="A422" s="114" t="s">
        <v>156</v>
      </c>
      <c r="B422" s="121">
        <f t="shared" si="82"/>
        <v>0</v>
      </c>
      <c r="C422" s="81">
        <f>C402</f>
        <v>0</v>
      </c>
      <c r="D422" s="121">
        <f t="shared" si="83"/>
        <v>0</v>
      </c>
      <c r="E422" s="129">
        <f t="shared" si="81"/>
        <v>0</v>
      </c>
    </row>
    <row r="423" spans="1:8" ht="24" customHeight="1" thickBot="1" x14ac:dyDescent="0.3">
      <c r="A423" s="111" t="s">
        <v>160</v>
      </c>
      <c r="B423" s="122">
        <f t="shared" si="82"/>
        <v>0</v>
      </c>
      <c r="C423" s="82">
        <f>D402</f>
        <v>0</v>
      </c>
      <c r="D423" s="122">
        <f t="shared" si="83"/>
        <v>0</v>
      </c>
      <c r="E423" s="131">
        <f t="shared" si="81"/>
        <v>0</v>
      </c>
      <c r="H423" s="162"/>
    </row>
    <row r="425" spans="1:8" ht="24" customHeight="1" x14ac:dyDescent="0.25">
      <c r="A425" s="358" t="s">
        <v>114</v>
      </c>
      <c r="B425" s="359"/>
      <c r="C425" s="359"/>
      <c r="D425" s="359"/>
      <c r="E425" s="359"/>
      <c r="F425" s="359"/>
      <c r="G425" s="359"/>
      <c r="H425" s="359"/>
    </row>
    <row r="426" spans="1:8" ht="119.25" customHeight="1" x14ac:dyDescent="0.25">
      <c r="A426" s="366" t="s">
        <v>287</v>
      </c>
      <c r="B426" s="366"/>
      <c r="C426" s="366"/>
      <c r="D426" s="366"/>
      <c r="E426" s="366"/>
      <c r="F426" s="366"/>
      <c r="G426" s="366"/>
      <c r="H426" s="366"/>
    </row>
    <row r="427" spans="1:8" ht="22.5" customHeight="1" thickBot="1" x14ac:dyDescent="0.3"/>
    <row r="428" spans="1:8" ht="22.5" customHeight="1" thickBot="1" x14ac:dyDescent="0.3">
      <c r="A428" s="354" t="s">
        <v>116</v>
      </c>
      <c r="B428" s="355"/>
      <c r="C428" s="355"/>
      <c r="D428" s="356"/>
    </row>
    <row r="429" spans="1:8" ht="22.5" customHeight="1" thickBot="1" x14ac:dyDescent="0.3">
      <c r="A429" s="23" t="s">
        <v>3</v>
      </c>
      <c r="B429" s="24" t="s">
        <v>1</v>
      </c>
      <c r="C429" s="24" t="s">
        <v>115</v>
      </c>
      <c r="D429" s="25" t="s">
        <v>4</v>
      </c>
    </row>
    <row r="430" spans="1:8" ht="22.5" customHeight="1" x14ac:dyDescent="0.25">
      <c r="A430" s="112" t="s">
        <v>154</v>
      </c>
      <c r="B430" s="120">
        <f>G71+E256+E360</f>
        <v>0</v>
      </c>
      <c r="C430" s="113">
        <v>220</v>
      </c>
      <c r="D430" s="128">
        <f>B430/C430</f>
        <v>0</v>
      </c>
    </row>
    <row r="431" spans="1:8" ht="24" customHeight="1" x14ac:dyDescent="0.25">
      <c r="A431" s="114" t="s">
        <v>157</v>
      </c>
      <c r="B431" s="121">
        <f>G72+E257+E361</f>
        <v>0</v>
      </c>
      <c r="C431" s="115">
        <f>C430</f>
        <v>220</v>
      </c>
      <c r="D431" s="129">
        <f t="shared" ref="D431:D432" si="84">B431/C431</f>
        <v>0</v>
      </c>
    </row>
    <row r="432" spans="1:8" ht="24" customHeight="1" thickBot="1" x14ac:dyDescent="0.3">
      <c r="A432" s="111" t="s">
        <v>159</v>
      </c>
      <c r="B432" s="122">
        <f>G73+E258+E362</f>
        <v>0</v>
      </c>
      <c r="C432" s="116">
        <f>C431</f>
        <v>220</v>
      </c>
      <c r="D432" s="131">
        <f t="shared" si="84"/>
        <v>0</v>
      </c>
    </row>
    <row r="433" spans="1:8" ht="16.5" thickBot="1" x14ac:dyDescent="0.3"/>
    <row r="434" spans="1:8" ht="24" customHeight="1" thickBot="1" x14ac:dyDescent="0.3">
      <c r="A434" s="375" t="s">
        <v>114</v>
      </c>
      <c r="B434" s="376"/>
      <c r="C434" s="376"/>
      <c r="D434" s="377"/>
    </row>
    <row r="435" spans="1:8" ht="30" customHeight="1" thickBot="1" x14ac:dyDescent="0.3">
      <c r="A435" s="47" t="s">
        <v>3</v>
      </c>
      <c r="B435" s="48" t="s">
        <v>117</v>
      </c>
      <c r="C435" s="76" t="s">
        <v>118</v>
      </c>
      <c r="D435" s="49" t="s">
        <v>4</v>
      </c>
    </row>
    <row r="436" spans="1:8" ht="24" customHeight="1" x14ac:dyDescent="0.25">
      <c r="A436" s="112" t="s">
        <v>154</v>
      </c>
      <c r="B436" s="120">
        <f>D430</f>
        <v>0</v>
      </c>
      <c r="C436" s="113">
        <v>15</v>
      </c>
      <c r="D436" s="128">
        <f>B436*C436</f>
        <v>0</v>
      </c>
    </row>
    <row r="437" spans="1:8" ht="24" customHeight="1" x14ac:dyDescent="0.25">
      <c r="A437" s="114" t="s">
        <v>157</v>
      </c>
      <c r="B437" s="121">
        <f t="shared" ref="B437:B438" si="85">D431</f>
        <v>0</v>
      </c>
      <c r="C437" s="115">
        <v>15</v>
      </c>
      <c r="D437" s="129">
        <f t="shared" ref="D437:D438" si="86">B437*C437</f>
        <v>0</v>
      </c>
    </row>
    <row r="438" spans="1:8" ht="24" customHeight="1" thickBot="1" x14ac:dyDescent="0.3">
      <c r="A438" s="111" t="s">
        <v>159</v>
      </c>
      <c r="B438" s="122">
        <f t="shared" si="85"/>
        <v>0</v>
      </c>
      <c r="C438" s="116">
        <v>22</v>
      </c>
      <c r="D438" s="131">
        <f t="shared" si="86"/>
        <v>0</v>
      </c>
      <c r="H438" s="162"/>
    </row>
    <row r="440" spans="1:8" ht="24" customHeight="1" x14ac:dyDescent="0.25">
      <c r="A440" s="353" t="s">
        <v>83</v>
      </c>
      <c r="B440" s="353"/>
      <c r="C440" s="353"/>
      <c r="D440" s="353"/>
      <c r="E440" s="353"/>
      <c r="F440" s="353"/>
      <c r="G440" s="353"/>
      <c r="H440" s="353"/>
    </row>
    <row r="441" spans="1:8" ht="24" customHeight="1" thickBot="1" x14ac:dyDescent="0.3"/>
    <row r="442" spans="1:8" ht="24" customHeight="1" thickBot="1" x14ac:dyDescent="0.3">
      <c r="A442" s="354" t="s">
        <v>83</v>
      </c>
      <c r="B442" s="355"/>
      <c r="C442" s="355"/>
      <c r="D442" s="356"/>
    </row>
    <row r="443" spans="1:8" ht="24" customHeight="1" thickBot="1" x14ac:dyDescent="0.3">
      <c r="A443" s="23" t="s">
        <v>3</v>
      </c>
      <c r="B443" s="24" t="s">
        <v>119</v>
      </c>
      <c r="C443" s="24" t="s">
        <v>120</v>
      </c>
      <c r="D443" s="25" t="s">
        <v>16</v>
      </c>
    </row>
    <row r="444" spans="1:8" ht="24" customHeight="1" x14ac:dyDescent="0.25">
      <c r="A444" s="112" t="s">
        <v>154</v>
      </c>
      <c r="B444" s="120">
        <f t="shared" ref="B444:B449" si="87">E418</f>
        <v>0</v>
      </c>
      <c r="C444" s="120">
        <f>D436</f>
        <v>0</v>
      </c>
      <c r="D444" s="128">
        <f>B444+C444</f>
        <v>0</v>
      </c>
    </row>
    <row r="445" spans="1:8" ht="24" customHeight="1" x14ac:dyDescent="0.25">
      <c r="A445" s="114" t="s">
        <v>157</v>
      </c>
      <c r="B445" s="121">
        <f t="shared" si="87"/>
        <v>0</v>
      </c>
      <c r="C445" s="121">
        <f t="shared" ref="C445:C446" si="88">D437</f>
        <v>0</v>
      </c>
      <c r="D445" s="129">
        <f t="shared" ref="D445:D449" si="89">B445+C445</f>
        <v>0</v>
      </c>
    </row>
    <row r="446" spans="1:8" ht="24" customHeight="1" thickBot="1" x14ac:dyDescent="0.3">
      <c r="A446" s="123" t="s">
        <v>159</v>
      </c>
      <c r="B446" s="124">
        <f t="shared" si="87"/>
        <v>0</v>
      </c>
      <c r="C446" s="124">
        <f t="shared" si="88"/>
        <v>0</v>
      </c>
      <c r="D446" s="130">
        <f t="shared" si="89"/>
        <v>0</v>
      </c>
    </row>
    <row r="447" spans="1:8" ht="24" customHeight="1" x14ac:dyDescent="0.25">
      <c r="A447" s="112" t="s">
        <v>155</v>
      </c>
      <c r="B447" s="120">
        <f t="shared" si="87"/>
        <v>0</v>
      </c>
      <c r="C447" s="113"/>
      <c r="D447" s="128">
        <f t="shared" si="89"/>
        <v>0</v>
      </c>
    </row>
    <row r="448" spans="1:8" ht="24" customHeight="1" x14ac:dyDescent="0.25">
      <c r="A448" s="114" t="s">
        <v>156</v>
      </c>
      <c r="B448" s="121">
        <f t="shared" si="87"/>
        <v>0</v>
      </c>
      <c r="C448" s="115"/>
      <c r="D448" s="129">
        <f t="shared" si="89"/>
        <v>0</v>
      </c>
    </row>
    <row r="449" spans="1:8" ht="24" customHeight="1" thickBot="1" x14ac:dyDescent="0.3">
      <c r="A449" s="111" t="s">
        <v>160</v>
      </c>
      <c r="B449" s="122">
        <f t="shared" si="87"/>
        <v>0</v>
      </c>
      <c r="C449" s="116"/>
      <c r="D449" s="131">
        <f t="shared" si="89"/>
        <v>0</v>
      </c>
    </row>
    <row r="451" spans="1:8" ht="24" customHeight="1" x14ac:dyDescent="0.25">
      <c r="A451" s="353" t="s">
        <v>121</v>
      </c>
      <c r="B451" s="353"/>
      <c r="C451" s="353"/>
      <c r="D451" s="353"/>
      <c r="E451" s="353"/>
      <c r="F451" s="353"/>
      <c r="G451" s="353"/>
      <c r="H451" s="353"/>
    </row>
    <row r="452" spans="1:8" ht="24" customHeight="1" thickBot="1" x14ac:dyDescent="0.3">
      <c r="A452" s="166"/>
      <c r="B452" s="166"/>
      <c r="C452" s="166"/>
      <c r="E452" s="166"/>
    </row>
    <row r="453" spans="1:8" ht="24" customHeight="1" thickBot="1" x14ac:dyDescent="0.3">
      <c r="A453" s="341" t="s">
        <v>170</v>
      </c>
      <c r="B453" s="342"/>
      <c r="C453" s="342"/>
      <c r="D453" s="343"/>
      <c r="E453" s="182"/>
    </row>
    <row r="454" spans="1:8" ht="24" customHeight="1" thickBot="1" x14ac:dyDescent="0.3">
      <c r="A454" s="183" t="s">
        <v>171</v>
      </c>
      <c r="B454" s="184" t="s">
        <v>172</v>
      </c>
      <c r="C454" s="184" t="s">
        <v>38</v>
      </c>
      <c r="D454" s="278" t="s">
        <v>4</v>
      </c>
    </row>
    <row r="455" spans="1:8" ht="24" customHeight="1" x14ac:dyDescent="0.25">
      <c r="A455" s="185" t="s">
        <v>173</v>
      </c>
      <c r="B455" s="186"/>
      <c r="C455" s="187"/>
      <c r="D455" s="188"/>
    </row>
    <row r="456" spans="1:8" ht="24" customHeight="1" x14ac:dyDescent="0.25">
      <c r="A456" s="189" t="s">
        <v>174</v>
      </c>
      <c r="B456" s="190"/>
      <c r="C456" s="191"/>
      <c r="D456" s="192"/>
    </row>
    <row r="457" spans="1:8" ht="24" customHeight="1" x14ac:dyDescent="0.25">
      <c r="A457" s="189" t="s">
        <v>175</v>
      </c>
      <c r="B457" s="190"/>
      <c r="C457" s="191"/>
      <c r="D457" s="192"/>
    </row>
    <row r="458" spans="1:8" ht="24" customHeight="1" x14ac:dyDescent="0.25">
      <c r="A458" s="189" t="s">
        <v>272</v>
      </c>
      <c r="B458" s="190"/>
      <c r="C458" s="191"/>
      <c r="D458" s="192"/>
    </row>
    <row r="459" spans="1:8" ht="24" customHeight="1" x14ac:dyDescent="0.25">
      <c r="A459" s="189"/>
      <c r="B459" s="190"/>
      <c r="C459" s="191"/>
      <c r="D459" s="192"/>
    </row>
    <row r="460" spans="1:8" ht="24" customHeight="1" x14ac:dyDescent="0.25">
      <c r="A460" s="189"/>
      <c r="B460" s="190"/>
      <c r="C460" s="191"/>
      <c r="D460" s="192"/>
    </row>
    <row r="461" spans="1:8" ht="24" customHeight="1" x14ac:dyDescent="0.25">
      <c r="A461" s="189"/>
      <c r="B461" s="190"/>
      <c r="C461" s="191"/>
      <c r="D461" s="192"/>
    </row>
    <row r="462" spans="1:8" ht="24" customHeight="1" x14ac:dyDescent="0.25">
      <c r="A462" s="189"/>
      <c r="B462" s="190"/>
      <c r="C462" s="191"/>
      <c r="D462" s="192"/>
    </row>
    <row r="463" spans="1:8" ht="24" customHeight="1" thickBot="1" x14ac:dyDescent="0.3">
      <c r="A463" s="193"/>
      <c r="B463" s="194"/>
      <c r="C463" s="195"/>
      <c r="D463" s="196"/>
    </row>
    <row r="464" spans="1:8" ht="24" customHeight="1" thickBot="1" x14ac:dyDescent="0.3">
      <c r="A464" s="341" t="s">
        <v>176</v>
      </c>
      <c r="B464" s="342"/>
      <c r="C464" s="343"/>
      <c r="D464" s="197"/>
    </row>
    <row r="465" spans="1:11" ht="24" customHeight="1" thickBot="1" x14ac:dyDescent="0.3">
      <c r="A465" s="198"/>
      <c r="B465" s="199"/>
      <c r="C465" s="199"/>
      <c r="D465" s="199"/>
      <c r="E465" s="200"/>
    </row>
    <row r="466" spans="1:11" ht="24" customHeight="1" thickBot="1" x14ac:dyDescent="0.3">
      <c r="A466" s="341" t="s">
        <v>177</v>
      </c>
      <c r="B466" s="342"/>
      <c r="C466" s="343"/>
      <c r="D466" s="201"/>
      <c r="E466" s="201"/>
    </row>
    <row r="467" spans="1:11" ht="24" customHeight="1" thickBot="1" x14ac:dyDescent="0.3">
      <c r="A467" s="202" t="s">
        <v>3</v>
      </c>
      <c r="B467" s="203" t="s">
        <v>111</v>
      </c>
      <c r="C467" s="204" t="s">
        <v>178</v>
      </c>
      <c r="D467" s="201"/>
      <c r="E467" s="201"/>
    </row>
    <row r="468" spans="1:11" ht="24" customHeight="1" x14ac:dyDescent="0.25">
      <c r="A468" s="112" t="s">
        <v>154</v>
      </c>
      <c r="B468" s="205"/>
      <c r="C468" s="206"/>
      <c r="D468" s="199"/>
      <c r="E468" s="207"/>
    </row>
    <row r="469" spans="1:11" ht="24" customHeight="1" x14ac:dyDescent="0.25">
      <c r="A469" s="114" t="s">
        <v>157</v>
      </c>
      <c r="B469" s="208"/>
      <c r="C469" s="209"/>
      <c r="D469" s="199"/>
      <c r="E469" s="207"/>
    </row>
    <row r="470" spans="1:11" ht="24" customHeight="1" thickBot="1" x14ac:dyDescent="0.3">
      <c r="A470" s="123" t="s">
        <v>159</v>
      </c>
      <c r="B470" s="210"/>
      <c r="C470" s="211"/>
      <c r="D470" s="199"/>
      <c r="E470" s="207"/>
    </row>
    <row r="471" spans="1:11" ht="24" customHeight="1" x14ac:dyDescent="0.25">
      <c r="A471" s="112" t="s">
        <v>155</v>
      </c>
      <c r="B471" s="212"/>
      <c r="C471" s="213"/>
      <c r="D471" s="199"/>
      <c r="E471" s="207"/>
    </row>
    <row r="472" spans="1:11" ht="24" customHeight="1" x14ac:dyDescent="0.25">
      <c r="A472" s="114" t="s">
        <v>156</v>
      </c>
      <c r="B472" s="208"/>
      <c r="C472" s="209"/>
      <c r="D472" s="199"/>
      <c r="E472" s="207"/>
    </row>
    <row r="473" spans="1:11" ht="24" customHeight="1" thickBot="1" x14ac:dyDescent="0.3">
      <c r="A473" s="111" t="s">
        <v>160</v>
      </c>
      <c r="B473" s="210"/>
      <c r="C473" s="211"/>
      <c r="D473" s="199"/>
      <c r="E473" s="207"/>
    </row>
    <row r="474" spans="1:11" ht="24" customHeight="1" thickBot="1" x14ac:dyDescent="0.3">
      <c r="A474" s="198"/>
      <c r="B474" s="199"/>
      <c r="C474" s="199"/>
      <c r="D474" s="199"/>
      <c r="E474" s="198"/>
    </row>
    <row r="475" spans="1:11" ht="24" customHeight="1" thickBot="1" x14ac:dyDescent="0.3">
      <c r="A475" s="344" t="s">
        <v>268</v>
      </c>
      <c r="B475" s="345"/>
      <c r="C475" s="345"/>
      <c r="D475" s="345"/>
      <c r="E475" s="345"/>
      <c r="F475" s="346"/>
    </row>
    <row r="476" spans="1:11" ht="41.25" customHeight="1" thickBot="1" x14ac:dyDescent="0.3">
      <c r="A476" s="280" t="s">
        <v>179</v>
      </c>
      <c r="B476" s="281" t="s">
        <v>180</v>
      </c>
      <c r="C476" s="282" t="s">
        <v>172</v>
      </c>
      <c r="D476" s="282" t="s">
        <v>269</v>
      </c>
      <c r="E476" s="282" t="s">
        <v>181</v>
      </c>
      <c r="F476" s="277" t="s">
        <v>182</v>
      </c>
    </row>
    <row r="477" spans="1:11" ht="24" customHeight="1" x14ac:dyDescent="0.25">
      <c r="A477" s="214"/>
      <c r="B477" s="262"/>
      <c r="C477" s="215"/>
      <c r="D477" s="216"/>
      <c r="E477" s="217"/>
      <c r="F477" s="218"/>
    </row>
    <row r="478" spans="1:11" ht="24" customHeight="1" x14ac:dyDescent="0.25">
      <c r="A478" s="219"/>
      <c r="B478" s="263"/>
      <c r="C478" s="220"/>
      <c r="D478" s="221"/>
      <c r="E478" s="222"/>
      <c r="F478" s="223"/>
    </row>
    <row r="479" spans="1:11" ht="24" customHeight="1" x14ac:dyDescent="0.25">
      <c r="A479" s="219"/>
      <c r="B479" s="263"/>
      <c r="C479" s="220"/>
      <c r="D479" s="221"/>
      <c r="E479" s="222"/>
      <c r="F479" s="279"/>
      <c r="G479" s="276"/>
      <c r="H479" s="276"/>
      <c r="I479" s="276"/>
      <c r="J479" s="276"/>
      <c r="K479" s="276"/>
    </row>
    <row r="480" spans="1:11" ht="24" customHeight="1" x14ac:dyDescent="0.25">
      <c r="A480" s="219"/>
      <c r="B480" s="263"/>
      <c r="C480" s="220"/>
      <c r="D480" s="221"/>
      <c r="E480" s="222"/>
      <c r="F480" s="223"/>
    </row>
    <row r="481" spans="1:6" ht="24" customHeight="1" x14ac:dyDescent="0.25">
      <c r="A481" s="219"/>
      <c r="B481" s="263"/>
      <c r="C481" s="220"/>
      <c r="D481" s="221"/>
      <c r="E481" s="222"/>
      <c r="F481" s="223"/>
    </row>
    <row r="482" spans="1:6" ht="24" customHeight="1" x14ac:dyDescent="0.25">
      <c r="A482" s="219"/>
      <c r="B482" s="263"/>
      <c r="C482" s="220"/>
      <c r="D482" s="221"/>
      <c r="E482" s="222"/>
      <c r="F482" s="223"/>
    </row>
    <row r="483" spans="1:6" ht="24" customHeight="1" x14ac:dyDescent="0.25">
      <c r="A483" s="219"/>
      <c r="B483" s="263"/>
      <c r="C483" s="220"/>
      <c r="D483" s="221"/>
      <c r="E483" s="222"/>
      <c r="F483" s="223"/>
    </row>
    <row r="484" spans="1:6" ht="24" customHeight="1" x14ac:dyDescent="0.25">
      <c r="A484" s="219"/>
      <c r="B484" s="263"/>
      <c r="C484" s="220"/>
      <c r="D484" s="221"/>
      <c r="E484" s="222"/>
      <c r="F484" s="223"/>
    </row>
    <row r="485" spans="1:6" ht="24" customHeight="1" x14ac:dyDescent="0.25">
      <c r="A485" s="219"/>
      <c r="B485" s="263"/>
      <c r="C485" s="220"/>
      <c r="D485" s="221"/>
      <c r="E485" s="222"/>
      <c r="F485" s="223"/>
    </row>
    <row r="486" spans="1:6" ht="24" customHeight="1" x14ac:dyDescent="0.25">
      <c r="A486" s="219"/>
      <c r="B486" s="263"/>
      <c r="C486" s="220"/>
      <c r="D486" s="221"/>
      <c r="E486" s="222"/>
      <c r="F486" s="223"/>
    </row>
    <row r="487" spans="1:6" ht="24" customHeight="1" x14ac:dyDescent="0.25">
      <c r="A487" s="224"/>
      <c r="B487" s="263"/>
      <c r="C487" s="31"/>
      <c r="D487" s="225"/>
      <c r="E487" s="222"/>
      <c r="F487" s="223"/>
    </row>
    <row r="488" spans="1:6" ht="24" customHeight="1" x14ac:dyDescent="0.25">
      <c r="A488" s="219"/>
      <c r="B488" s="263"/>
      <c r="C488" s="220"/>
      <c r="D488" s="221"/>
      <c r="E488" s="222"/>
      <c r="F488" s="223"/>
    </row>
    <row r="489" spans="1:6" ht="24" customHeight="1" x14ac:dyDescent="0.25">
      <c r="A489" s="219"/>
      <c r="B489" s="263"/>
      <c r="C489" s="220"/>
      <c r="D489" s="221"/>
      <c r="E489" s="222"/>
      <c r="F489" s="223"/>
    </row>
    <row r="490" spans="1:6" ht="24" customHeight="1" thickBot="1" x14ac:dyDescent="0.3">
      <c r="A490" s="226"/>
      <c r="B490" s="264"/>
      <c r="C490" s="227"/>
      <c r="D490" s="228"/>
      <c r="E490" s="229"/>
      <c r="F490" s="230"/>
    </row>
    <row r="491" spans="1:6" ht="24" customHeight="1" thickBot="1" x14ac:dyDescent="0.3">
      <c r="A491" s="347" t="s">
        <v>183</v>
      </c>
      <c r="B491" s="348"/>
      <c r="C491" s="348"/>
      <c r="D491" s="349"/>
      <c r="E491" s="231"/>
      <c r="F491" s="232"/>
    </row>
    <row r="492" spans="1:6" ht="24" customHeight="1" thickBot="1" x14ac:dyDescent="0.3">
      <c r="A492" s="198"/>
      <c r="B492" s="199"/>
      <c r="C492" s="199"/>
      <c r="D492" s="199"/>
      <c r="E492" s="198"/>
    </row>
    <row r="493" spans="1:6" ht="24" customHeight="1" thickBot="1" x14ac:dyDescent="0.3">
      <c r="A493" s="350" t="s">
        <v>184</v>
      </c>
      <c r="B493" s="351"/>
      <c r="C493" s="351"/>
      <c r="D493" s="352"/>
    </row>
    <row r="494" spans="1:6" ht="27.75" customHeight="1" thickBot="1" x14ac:dyDescent="0.3">
      <c r="A494" s="233" t="s">
        <v>3</v>
      </c>
      <c r="B494" s="234" t="s">
        <v>111</v>
      </c>
      <c r="C494" s="234" t="s">
        <v>112</v>
      </c>
      <c r="D494" s="235" t="s">
        <v>185</v>
      </c>
    </row>
    <row r="495" spans="1:6" ht="24" customHeight="1" x14ac:dyDescent="0.25">
      <c r="A495" s="112" t="s">
        <v>154</v>
      </c>
      <c r="B495" s="205"/>
      <c r="C495" s="205"/>
      <c r="D495" s="236"/>
    </row>
    <row r="496" spans="1:6" ht="24" customHeight="1" x14ac:dyDescent="0.25">
      <c r="A496" s="114" t="s">
        <v>157</v>
      </c>
      <c r="B496" s="208"/>
      <c r="C496" s="208"/>
      <c r="D496" s="237"/>
    </row>
    <row r="497" spans="1:8" ht="24" customHeight="1" thickBot="1" x14ac:dyDescent="0.3">
      <c r="A497" s="123" t="s">
        <v>159</v>
      </c>
      <c r="B497" s="238"/>
      <c r="C497" s="238"/>
      <c r="D497" s="239"/>
    </row>
    <row r="498" spans="1:8" ht="24" customHeight="1" x14ac:dyDescent="0.25">
      <c r="A498" s="112" t="s">
        <v>155</v>
      </c>
      <c r="B498" s="205"/>
      <c r="C498" s="205"/>
      <c r="D498" s="240"/>
    </row>
    <row r="499" spans="1:8" ht="24" customHeight="1" x14ac:dyDescent="0.25">
      <c r="A499" s="114" t="s">
        <v>156</v>
      </c>
      <c r="B499" s="208"/>
      <c r="C499" s="208"/>
      <c r="D499" s="241"/>
    </row>
    <row r="500" spans="1:8" ht="24" customHeight="1" thickBot="1" x14ac:dyDescent="0.3">
      <c r="A500" s="111" t="s">
        <v>160</v>
      </c>
      <c r="B500" s="210"/>
      <c r="C500" s="210"/>
      <c r="D500" s="242"/>
    </row>
    <row r="501" spans="1:8" ht="24" customHeight="1" thickBot="1" x14ac:dyDescent="0.3"/>
    <row r="502" spans="1:8" ht="24" customHeight="1" thickBot="1" x14ac:dyDescent="0.3">
      <c r="A502" s="378" t="s">
        <v>121</v>
      </c>
      <c r="B502" s="379"/>
      <c r="C502" s="379"/>
      <c r="D502" s="380"/>
    </row>
    <row r="503" spans="1:8" ht="39.75" customHeight="1" thickBot="1" x14ac:dyDescent="0.3">
      <c r="A503" s="143" t="s">
        <v>3</v>
      </c>
      <c r="B503" s="243" t="s">
        <v>186</v>
      </c>
      <c r="C503" s="243" t="s">
        <v>187</v>
      </c>
      <c r="D503" s="144" t="s">
        <v>4</v>
      </c>
    </row>
    <row r="504" spans="1:8" ht="24" customHeight="1" x14ac:dyDescent="0.25">
      <c r="A504" s="112" t="s">
        <v>154</v>
      </c>
      <c r="B504" s="244">
        <f t="shared" ref="B504:B509" si="90">C468</f>
        <v>0</v>
      </c>
      <c r="C504" s="244">
        <f t="shared" ref="C504:C509" si="91">D495</f>
        <v>0</v>
      </c>
      <c r="D504" s="236">
        <f>SUM(B504:C504)</f>
        <v>0</v>
      </c>
    </row>
    <row r="505" spans="1:8" ht="24" customHeight="1" x14ac:dyDescent="0.25">
      <c r="A505" s="114" t="s">
        <v>157</v>
      </c>
      <c r="B505" s="245">
        <f t="shared" si="90"/>
        <v>0</v>
      </c>
      <c r="C505" s="245">
        <f t="shared" si="91"/>
        <v>0</v>
      </c>
      <c r="D505" s="237">
        <f t="shared" ref="D505:D509" si="92">SUM(B505:C505)</f>
        <v>0</v>
      </c>
    </row>
    <row r="506" spans="1:8" ht="24" customHeight="1" thickBot="1" x14ac:dyDescent="0.3">
      <c r="A506" s="123" t="s">
        <v>159</v>
      </c>
      <c r="B506" s="246">
        <f t="shared" si="90"/>
        <v>0</v>
      </c>
      <c r="C506" s="246">
        <f t="shared" si="91"/>
        <v>0</v>
      </c>
      <c r="D506" s="239">
        <f t="shared" si="92"/>
        <v>0</v>
      </c>
    </row>
    <row r="507" spans="1:8" ht="24" customHeight="1" x14ac:dyDescent="0.25">
      <c r="A507" s="112" t="s">
        <v>155</v>
      </c>
      <c r="B507" s="247">
        <f t="shared" si="90"/>
        <v>0</v>
      </c>
      <c r="C507" s="247">
        <f t="shared" si="91"/>
        <v>0</v>
      </c>
      <c r="D507" s="240">
        <f t="shared" si="92"/>
        <v>0</v>
      </c>
    </row>
    <row r="508" spans="1:8" ht="24" customHeight="1" x14ac:dyDescent="0.25">
      <c r="A508" s="114" t="s">
        <v>156</v>
      </c>
      <c r="B508" s="248">
        <f t="shared" si="90"/>
        <v>0</v>
      </c>
      <c r="C508" s="248">
        <f t="shared" si="91"/>
        <v>0</v>
      </c>
      <c r="D508" s="241">
        <f t="shared" si="92"/>
        <v>0</v>
      </c>
    </row>
    <row r="509" spans="1:8" ht="24" customHeight="1" thickBot="1" x14ac:dyDescent="0.3">
      <c r="A509" s="111" t="s">
        <v>160</v>
      </c>
      <c r="B509" s="249">
        <f t="shared" si="90"/>
        <v>0</v>
      </c>
      <c r="C509" s="249">
        <f t="shared" si="91"/>
        <v>0</v>
      </c>
      <c r="D509" s="242">
        <f t="shared" si="92"/>
        <v>0</v>
      </c>
      <c r="H509" s="162"/>
    </row>
    <row r="511" spans="1:8" ht="24" customHeight="1" x14ac:dyDescent="0.25">
      <c r="A511" s="353" t="s">
        <v>122</v>
      </c>
      <c r="B511" s="353"/>
      <c r="C511" s="353"/>
      <c r="D511" s="353"/>
      <c r="E511" s="353"/>
      <c r="F511" s="353"/>
      <c r="G511" s="353"/>
      <c r="H511" s="353"/>
    </row>
    <row r="512" spans="1:8" ht="24" customHeight="1" thickBot="1" x14ac:dyDescent="0.3">
      <c r="A512" s="338"/>
      <c r="B512" s="338"/>
      <c r="C512" s="338"/>
      <c r="D512" s="338"/>
      <c r="E512" s="338"/>
      <c r="F512" s="338"/>
    </row>
    <row r="513" spans="1:8" ht="49.5" customHeight="1" x14ac:dyDescent="0.25">
      <c r="A513" s="339" t="s">
        <v>164</v>
      </c>
      <c r="B513" s="340"/>
      <c r="C513" s="171"/>
      <c r="D513" s="171"/>
      <c r="E513" s="171"/>
      <c r="F513" s="171"/>
    </row>
    <row r="514" spans="1:8" ht="24" customHeight="1" x14ac:dyDescent="0.25">
      <c r="A514" s="174" t="s">
        <v>165</v>
      </c>
      <c r="B514" s="176"/>
      <c r="C514" s="171"/>
      <c r="D514" s="171"/>
      <c r="E514" s="171"/>
      <c r="F514" s="171"/>
    </row>
    <row r="515" spans="1:8" ht="24" customHeight="1" x14ac:dyDescent="0.25">
      <c r="A515" s="174" t="s">
        <v>166</v>
      </c>
      <c r="B515" s="176"/>
      <c r="C515" s="171"/>
      <c r="D515" s="171"/>
      <c r="E515" s="171"/>
      <c r="F515" s="171"/>
    </row>
    <row r="516" spans="1:8" ht="24" customHeight="1" thickBot="1" x14ac:dyDescent="0.3">
      <c r="A516" s="175" t="s">
        <v>167</v>
      </c>
      <c r="B516" s="177"/>
      <c r="C516" s="171"/>
      <c r="D516" s="171"/>
      <c r="E516" s="171"/>
      <c r="F516" s="171"/>
    </row>
    <row r="517" spans="1:8" ht="24" customHeight="1" thickBot="1" x14ac:dyDescent="0.3"/>
    <row r="518" spans="1:8" ht="24" customHeight="1" thickBot="1" x14ac:dyDescent="0.3">
      <c r="A518" s="354" t="s">
        <v>122</v>
      </c>
      <c r="B518" s="355"/>
      <c r="C518" s="355"/>
      <c r="D518" s="356"/>
    </row>
    <row r="519" spans="1:8" ht="24" customHeight="1" thickBot="1" x14ac:dyDescent="0.3">
      <c r="A519" s="23" t="s">
        <v>3</v>
      </c>
      <c r="B519" s="24" t="s">
        <v>1</v>
      </c>
      <c r="C519" s="24" t="s">
        <v>2</v>
      </c>
      <c r="D519" s="25" t="s">
        <v>4</v>
      </c>
    </row>
    <row r="520" spans="1:8" ht="24" customHeight="1" x14ac:dyDescent="0.25">
      <c r="A520" s="112" t="s">
        <v>154</v>
      </c>
      <c r="B520" s="139">
        <f t="shared" ref="B520:B525" si="93">G71+E256+E360+D444+D504</f>
        <v>0</v>
      </c>
      <c r="C520" s="178">
        <f>((1+$B$514)/(1-$B$515-$B$516))-1</f>
        <v>0</v>
      </c>
      <c r="D520" s="128">
        <f>B520*C520</f>
        <v>0</v>
      </c>
    </row>
    <row r="521" spans="1:8" ht="24" customHeight="1" x14ac:dyDescent="0.25">
      <c r="A521" s="114" t="s">
        <v>157</v>
      </c>
      <c r="B521" s="140">
        <f t="shared" si="93"/>
        <v>0</v>
      </c>
      <c r="C521" s="179">
        <f t="shared" ref="C521:C525" si="94">((1+$B$514)/(1-$B$515-$B$516))-1</f>
        <v>0</v>
      </c>
      <c r="D521" s="129">
        <f t="shared" ref="D521:D525" si="95">B521*C521</f>
        <v>0</v>
      </c>
    </row>
    <row r="522" spans="1:8" ht="24" customHeight="1" thickBot="1" x14ac:dyDescent="0.3">
      <c r="A522" s="123" t="s">
        <v>159</v>
      </c>
      <c r="B522" s="141">
        <f t="shared" si="93"/>
        <v>0</v>
      </c>
      <c r="C522" s="180">
        <f t="shared" si="94"/>
        <v>0</v>
      </c>
      <c r="D522" s="130">
        <f t="shared" si="95"/>
        <v>0</v>
      </c>
    </row>
    <row r="523" spans="1:8" ht="24" customHeight="1" x14ac:dyDescent="0.25">
      <c r="A523" s="112" t="s">
        <v>155</v>
      </c>
      <c r="B523" s="139">
        <f t="shared" si="93"/>
        <v>0</v>
      </c>
      <c r="C523" s="178">
        <f t="shared" si="94"/>
        <v>0</v>
      </c>
      <c r="D523" s="128">
        <f t="shared" si="95"/>
        <v>0</v>
      </c>
    </row>
    <row r="524" spans="1:8" ht="24" customHeight="1" x14ac:dyDescent="0.25">
      <c r="A524" s="114" t="s">
        <v>156</v>
      </c>
      <c r="B524" s="140">
        <f t="shared" si="93"/>
        <v>0</v>
      </c>
      <c r="C524" s="179">
        <f t="shared" si="94"/>
        <v>0</v>
      </c>
      <c r="D524" s="129">
        <f t="shared" si="95"/>
        <v>0</v>
      </c>
    </row>
    <row r="525" spans="1:8" ht="24" customHeight="1" thickBot="1" x14ac:dyDescent="0.3">
      <c r="A525" s="111" t="s">
        <v>160</v>
      </c>
      <c r="B525" s="142">
        <f t="shared" si="93"/>
        <v>0</v>
      </c>
      <c r="C525" s="181">
        <f t="shared" si="94"/>
        <v>0</v>
      </c>
      <c r="D525" s="131">
        <f t="shared" si="95"/>
        <v>0</v>
      </c>
      <c r="H525" s="162"/>
    </row>
    <row r="527" spans="1:8" ht="24" customHeight="1" x14ac:dyDescent="0.25">
      <c r="A527" s="353" t="s">
        <v>151</v>
      </c>
      <c r="B527" s="353"/>
      <c r="C527" s="353"/>
      <c r="D527" s="353"/>
      <c r="E527" s="353"/>
      <c r="F527" s="353"/>
      <c r="G527" s="353"/>
      <c r="H527" s="353"/>
    </row>
    <row r="528" spans="1:8" ht="51" customHeight="1" x14ac:dyDescent="0.25">
      <c r="A528" s="366" t="s">
        <v>284</v>
      </c>
      <c r="B528" s="366"/>
      <c r="C528" s="366"/>
      <c r="D528" s="366"/>
      <c r="E528" s="366"/>
      <c r="F528" s="366"/>
    </row>
    <row r="529" spans="1:8" ht="24" customHeight="1" thickBot="1" x14ac:dyDescent="0.3"/>
    <row r="530" spans="1:8" ht="24" customHeight="1" thickBot="1" x14ac:dyDescent="0.3">
      <c r="A530" s="363" t="s">
        <v>124</v>
      </c>
      <c r="B530" s="364"/>
      <c r="C530" s="364"/>
      <c r="D530" s="365"/>
    </row>
    <row r="531" spans="1:8" ht="24" customHeight="1" thickBot="1" x14ac:dyDescent="0.3">
      <c r="A531" s="106" t="s">
        <v>3</v>
      </c>
      <c r="B531" s="107" t="s">
        <v>1</v>
      </c>
      <c r="C531" s="107" t="s">
        <v>123</v>
      </c>
      <c r="D531" s="108" t="s">
        <v>4</v>
      </c>
    </row>
    <row r="532" spans="1:8" ht="24" customHeight="1" x14ac:dyDescent="0.25">
      <c r="A532" s="112" t="s">
        <v>155</v>
      </c>
      <c r="B532" s="120">
        <f>G74+E259+E363+D447+D507+D523</f>
        <v>0</v>
      </c>
      <c r="C532" s="113">
        <v>40</v>
      </c>
      <c r="D532" s="128">
        <f>B532/C532</f>
        <v>0</v>
      </c>
    </row>
    <row r="533" spans="1:8" ht="24" customHeight="1" x14ac:dyDescent="0.25">
      <c r="A533" s="114" t="s">
        <v>156</v>
      </c>
      <c r="B533" s="121">
        <f>G75+E260+E364+D448+D508+D524</f>
        <v>0</v>
      </c>
      <c r="C533" s="115">
        <f>C532</f>
        <v>40</v>
      </c>
      <c r="D533" s="129">
        <f t="shared" ref="D533:D534" si="96">B533/C533</f>
        <v>0</v>
      </c>
    </row>
    <row r="534" spans="1:8" ht="24" customHeight="1" thickBot="1" x14ac:dyDescent="0.3">
      <c r="A534" s="111" t="s">
        <v>160</v>
      </c>
      <c r="B534" s="122">
        <f>G76+E261+E365+D449+D509+D525</f>
        <v>0</v>
      </c>
      <c r="C534" s="116">
        <f>C533</f>
        <v>40</v>
      </c>
      <c r="D534" s="131">
        <f t="shared" si="96"/>
        <v>0</v>
      </c>
      <c r="H534" s="162"/>
    </row>
    <row r="536" spans="1:8" ht="24" customHeight="1" x14ac:dyDescent="0.25">
      <c r="A536" s="353" t="s">
        <v>168</v>
      </c>
      <c r="B536" s="353"/>
      <c r="C536" s="353"/>
      <c r="D536" s="353"/>
      <c r="E536" s="353"/>
      <c r="F536" s="353"/>
      <c r="G536" s="353"/>
      <c r="H536" s="353"/>
    </row>
    <row r="537" spans="1:8" ht="24" customHeight="1" thickBot="1" x14ac:dyDescent="0.3"/>
    <row r="538" spans="1:8" ht="24" customHeight="1" thickBot="1" x14ac:dyDescent="0.3">
      <c r="A538" s="375" t="s">
        <v>169</v>
      </c>
      <c r="B538" s="376"/>
      <c r="C538" s="376"/>
      <c r="D538" s="377"/>
    </row>
    <row r="539" spans="1:8" ht="24" customHeight="1" thickBot="1" x14ac:dyDescent="0.3">
      <c r="A539" s="110" t="s">
        <v>125</v>
      </c>
      <c r="B539" s="107" t="s">
        <v>126</v>
      </c>
      <c r="C539" s="107" t="s">
        <v>127</v>
      </c>
      <c r="D539" s="108" t="s">
        <v>128</v>
      </c>
    </row>
    <row r="540" spans="1:8" ht="32.1" customHeight="1" x14ac:dyDescent="0.25">
      <c r="A540" s="54" t="s">
        <v>129</v>
      </c>
      <c r="B540" s="120">
        <f>G71</f>
        <v>0</v>
      </c>
      <c r="C540" s="120">
        <f>G72</f>
        <v>0</v>
      </c>
      <c r="D540" s="93">
        <f>G73</f>
        <v>0</v>
      </c>
    </row>
    <row r="541" spans="1:8" ht="32.1" customHeight="1" x14ac:dyDescent="0.25">
      <c r="A541" s="34" t="s">
        <v>130</v>
      </c>
      <c r="B541" s="121">
        <f>E256</f>
        <v>0</v>
      </c>
      <c r="C541" s="121">
        <f>E257</f>
        <v>0</v>
      </c>
      <c r="D541" s="53">
        <f>E258</f>
        <v>0</v>
      </c>
    </row>
    <row r="542" spans="1:8" ht="32.1" customHeight="1" x14ac:dyDescent="0.25">
      <c r="A542" s="34" t="s">
        <v>131</v>
      </c>
      <c r="B542" s="121">
        <f>E360</f>
        <v>0</v>
      </c>
      <c r="C542" s="121">
        <f>E361</f>
        <v>0</v>
      </c>
      <c r="D542" s="53">
        <f>E362</f>
        <v>0</v>
      </c>
    </row>
    <row r="543" spans="1:8" ht="32.1" customHeight="1" x14ac:dyDescent="0.25">
      <c r="A543" s="34" t="s">
        <v>132</v>
      </c>
      <c r="B543" s="121">
        <f>D444</f>
        <v>0</v>
      </c>
      <c r="C543" s="121">
        <f>D445</f>
        <v>0</v>
      </c>
      <c r="D543" s="53">
        <f>D446</f>
        <v>0</v>
      </c>
    </row>
    <row r="544" spans="1:8" ht="32.1" customHeight="1" x14ac:dyDescent="0.25">
      <c r="A544" s="34" t="s">
        <v>133</v>
      </c>
      <c r="B544" s="121">
        <f>D504</f>
        <v>0</v>
      </c>
      <c r="C544" s="121">
        <f>D505</f>
        <v>0</v>
      </c>
      <c r="D544" s="53">
        <f>D506</f>
        <v>0</v>
      </c>
    </row>
    <row r="545" spans="1:4" ht="32.1" customHeight="1" x14ac:dyDescent="0.25">
      <c r="A545" s="34" t="s">
        <v>134</v>
      </c>
      <c r="B545" s="121">
        <f>D520</f>
        <v>0</v>
      </c>
      <c r="C545" s="121">
        <f>D521</f>
        <v>0</v>
      </c>
      <c r="D545" s="53">
        <f>D522</f>
        <v>0</v>
      </c>
    </row>
    <row r="546" spans="1:4" ht="32.1" customHeight="1" x14ac:dyDescent="0.25">
      <c r="A546" s="34" t="s">
        <v>137</v>
      </c>
      <c r="B546" s="121">
        <f>D532</f>
        <v>0</v>
      </c>
      <c r="C546" s="121">
        <f>D533</f>
        <v>0</v>
      </c>
      <c r="D546" s="53">
        <f>D534</f>
        <v>0</v>
      </c>
    </row>
    <row r="547" spans="1:4" ht="32.1" customHeight="1" thickBot="1" x14ac:dyDescent="0.3">
      <c r="A547" s="155" t="s">
        <v>135</v>
      </c>
      <c r="B547" s="156">
        <f>SUM(B540:B546)</f>
        <v>0</v>
      </c>
      <c r="C547" s="156">
        <f>SUM(C540:C546)</f>
        <v>0</v>
      </c>
      <c r="D547" s="157">
        <f>SUM(D540:D546)</f>
        <v>0</v>
      </c>
    </row>
    <row r="548" spans="1:4" ht="32.1" customHeight="1" thickBot="1" x14ac:dyDescent="0.3">
      <c r="A548" s="109" t="s">
        <v>136</v>
      </c>
      <c r="B548" s="84">
        <f>B547*2</f>
        <v>0</v>
      </c>
      <c r="C548" s="84">
        <f>C547*2</f>
        <v>0</v>
      </c>
      <c r="D548" s="85">
        <f>D547*1</f>
        <v>0</v>
      </c>
    </row>
    <row r="549" spans="1:4" ht="24" customHeight="1" x14ac:dyDescent="0.25">
      <c r="A549" s="74"/>
    </row>
    <row r="550" spans="1:4" ht="24" customHeight="1" x14ac:dyDescent="0.25">
      <c r="A550" s="74"/>
    </row>
    <row r="551" spans="1:4" ht="24" customHeight="1" x14ac:dyDescent="0.25">
      <c r="A551" s="74"/>
    </row>
  </sheetData>
  <mergeCells count="110">
    <mergeCell ref="A192:F192"/>
    <mergeCell ref="A243:F243"/>
    <mergeCell ref="A223:D223"/>
    <mergeCell ref="A6:H6"/>
    <mergeCell ref="A9:H9"/>
    <mergeCell ref="A17:H17"/>
    <mergeCell ref="A25:H25"/>
    <mergeCell ref="A38:H38"/>
    <mergeCell ref="A66:H66"/>
    <mergeCell ref="A67:H67"/>
    <mergeCell ref="A78:H78"/>
    <mergeCell ref="A119:H119"/>
    <mergeCell ref="A161:H161"/>
    <mergeCell ref="A221:H221"/>
    <mergeCell ref="A232:H232"/>
    <mergeCell ref="A194:D194"/>
    <mergeCell ref="A203:D203"/>
    <mergeCell ref="A212:D212"/>
    <mergeCell ref="A163:F163"/>
    <mergeCell ref="A174:E174"/>
    <mergeCell ref="A160:H160"/>
    <mergeCell ref="A142:D142"/>
    <mergeCell ref="A55:F55"/>
    <mergeCell ref="A91:D91"/>
    <mergeCell ref="A538:D538"/>
    <mergeCell ref="A518:D518"/>
    <mergeCell ref="A530:D530"/>
    <mergeCell ref="A502:D502"/>
    <mergeCell ref="A528:F528"/>
    <mergeCell ref="A527:H527"/>
    <mergeCell ref="A536:H536"/>
    <mergeCell ref="A19:D19"/>
    <mergeCell ref="A40:E40"/>
    <mergeCell ref="A24:H24"/>
    <mergeCell ref="A37:H37"/>
    <mergeCell ref="A44:E44"/>
    <mergeCell ref="A54:D54"/>
    <mergeCell ref="A69:G69"/>
    <mergeCell ref="A57:D57"/>
    <mergeCell ref="A100:E100"/>
    <mergeCell ref="A109:E109"/>
    <mergeCell ref="A428:D428"/>
    <mergeCell ref="A434:D434"/>
    <mergeCell ref="A387:D387"/>
    <mergeCell ref="A388:A389"/>
    <mergeCell ref="B388:D388"/>
    <mergeCell ref="A407:D407"/>
    <mergeCell ref="A416:E416"/>
    <mergeCell ref="A404:H404"/>
    <mergeCell ref="A425:H425"/>
    <mergeCell ref="A405:H405"/>
    <mergeCell ref="A426:H426"/>
    <mergeCell ref="A372:A373"/>
    <mergeCell ref="B372:B373"/>
    <mergeCell ref="C372:C373"/>
    <mergeCell ref="A358:E358"/>
    <mergeCell ref="A370:G370"/>
    <mergeCell ref="A371:G371"/>
    <mergeCell ref="A356:H356"/>
    <mergeCell ref="A367:H367"/>
    <mergeCell ref="A368:H368"/>
    <mergeCell ref="A308:D308"/>
    <mergeCell ref="A317:D317"/>
    <mergeCell ref="A326:D326"/>
    <mergeCell ref="A347:D347"/>
    <mergeCell ref="A338:E338"/>
    <mergeCell ref="A305:H305"/>
    <mergeCell ref="A335:H335"/>
    <mergeCell ref="A306:H306"/>
    <mergeCell ref="A336:H336"/>
    <mergeCell ref="A296:D296"/>
    <mergeCell ref="A234:D234"/>
    <mergeCell ref="A266:B266"/>
    <mergeCell ref="A278:D278"/>
    <mergeCell ref="A287:D287"/>
    <mergeCell ref="A254:E254"/>
    <mergeCell ref="A275:H275"/>
    <mergeCell ref="A252:H252"/>
    <mergeCell ref="A263:H263"/>
    <mergeCell ref="A276:H276"/>
    <mergeCell ref="A264:H264"/>
    <mergeCell ref="A82:D82"/>
    <mergeCell ref="A121:B121"/>
    <mergeCell ref="A133:D133"/>
    <mergeCell ref="A118:H118"/>
    <mergeCell ref="A151:D151"/>
    <mergeCell ref="A183:D183"/>
    <mergeCell ref="A1:H1"/>
    <mergeCell ref="A5:H5"/>
    <mergeCell ref="A11:B11"/>
    <mergeCell ref="A27:D27"/>
    <mergeCell ref="A49:D49"/>
    <mergeCell ref="A2:H2"/>
    <mergeCell ref="A8:H8"/>
    <mergeCell ref="A16:H16"/>
    <mergeCell ref="A80:H80"/>
    <mergeCell ref="A165:E165"/>
    <mergeCell ref="A3:H3"/>
    <mergeCell ref="A512:F512"/>
    <mergeCell ref="A513:B513"/>
    <mergeCell ref="A453:D453"/>
    <mergeCell ref="A464:C464"/>
    <mergeCell ref="A466:C466"/>
    <mergeCell ref="A475:F475"/>
    <mergeCell ref="A491:D491"/>
    <mergeCell ref="A493:D493"/>
    <mergeCell ref="A440:H440"/>
    <mergeCell ref="A451:H451"/>
    <mergeCell ref="A511:H511"/>
    <mergeCell ref="A442:D442"/>
  </mergeCells>
  <pageMargins left="0.511811024" right="0.511811024" top="0.78740157499999996" bottom="0.78740157499999996" header="0.31496062000000002" footer="0.31496062000000002"/>
  <pageSetup paperSize="9" orientation="portrait" horizontalDpi="4294967295" verticalDpi="4294967295"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2"/>
  <sheetViews>
    <sheetView showGridLines="0" zoomScale="115" zoomScaleNormal="115" workbookViewId="0">
      <selection activeCell="B189" sqref="B189"/>
    </sheetView>
  </sheetViews>
  <sheetFormatPr defaultRowHeight="15.75" x14ac:dyDescent="0.25"/>
  <cols>
    <col min="1" max="1" width="7.42578125" style="260" customWidth="1"/>
    <col min="2" max="2" width="72.140625" style="260" customWidth="1"/>
    <col min="3" max="3" width="18" style="260" customWidth="1"/>
    <col min="4" max="4" width="15.140625" style="260" customWidth="1"/>
    <col min="5" max="5" width="18.28515625" style="260" customWidth="1"/>
    <col min="6" max="6" width="16.5703125" style="260" customWidth="1"/>
    <col min="7" max="7" width="15.140625" style="260" customWidth="1"/>
    <col min="8" max="16384" width="9.140625" style="260"/>
  </cols>
  <sheetData>
    <row r="1" spans="1:6" ht="23.25" x14ac:dyDescent="0.35">
      <c r="A1" s="360" t="s">
        <v>257</v>
      </c>
      <c r="B1" s="360"/>
      <c r="C1" s="360"/>
      <c r="D1" s="360"/>
    </row>
    <row r="2" spans="1:6" ht="23.25" x14ac:dyDescent="0.35">
      <c r="A2" s="360" t="s">
        <v>259</v>
      </c>
      <c r="B2" s="360"/>
      <c r="C2" s="360"/>
      <c r="D2" s="360"/>
    </row>
    <row r="3" spans="1:6" x14ac:dyDescent="0.25">
      <c r="A3" s="397" t="s">
        <v>270</v>
      </c>
      <c r="B3" s="397"/>
      <c r="C3" s="397"/>
      <c r="D3" s="397"/>
    </row>
    <row r="4" spans="1:6" x14ac:dyDescent="0.25">
      <c r="A4" s="312" t="s">
        <v>188</v>
      </c>
      <c r="B4" s="312"/>
      <c r="C4" s="312"/>
      <c r="D4" s="312"/>
    </row>
    <row r="5" spans="1:6" ht="16.5" customHeight="1" thickBot="1" x14ac:dyDescent="0.3"/>
    <row r="6" spans="1:6" ht="29.25" customHeight="1" thickBot="1" x14ac:dyDescent="0.3">
      <c r="A6" s="251">
        <v>1</v>
      </c>
      <c r="B6" s="252" t="s">
        <v>189</v>
      </c>
      <c r="C6" s="309" t="s">
        <v>291</v>
      </c>
      <c r="D6" s="251" t="s">
        <v>292</v>
      </c>
    </row>
    <row r="7" spans="1:6" ht="16.5" thickBot="1" x14ac:dyDescent="0.3">
      <c r="A7" s="253" t="s">
        <v>191</v>
      </c>
      <c r="B7" s="254" t="s">
        <v>303</v>
      </c>
      <c r="C7" s="291">
        <v>1752.85</v>
      </c>
      <c r="D7" s="310">
        <v>1752.85</v>
      </c>
    </row>
    <row r="8" spans="1:6" ht="16.5" thickBot="1" x14ac:dyDescent="0.3">
      <c r="A8" s="253" t="s">
        <v>192</v>
      </c>
      <c r="B8" s="254" t="s">
        <v>193</v>
      </c>
      <c r="C8" s="291"/>
      <c r="D8" s="310"/>
    </row>
    <row r="9" spans="1:6" ht="16.5" thickBot="1" x14ac:dyDescent="0.3">
      <c r="A9" s="253" t="s">
        <v>194</v>
      </c>
      <c r="B9" s="254" t="s">
        <v>304</v>
      </c>
      <c r="C9" s="291">
        <v>701.14</v>
      </c>
      <c r="D9" s="310">
        <v>701.14</v>
      </c>
    </row>
    <row r="10" spans="1:6" ht="16.5" thickBot="1" x14ac:dyDescent="0.3">
      <c r="A10" s="253" t="s">
        <v>195</v>
      </c>
      <c r="B10" s="254" t="s">
        <v>11</v>
      </c>
      <c r="C10" s="291"/>
      <c r="D10" s="310">
        <v>234.24</v>
      </c>
    </row>
    <row r="11" spans="1:6" ht="16.5" thickBot="1" x14ac:dyDescent="0.3">
      <c r="A11" s="253" t="s">
        <v>196</v>
      </c>
      <c r="B11" s="254" t="s">
        <v>197</v>
      </c>
      <c r="C11" s="291"/>
      <c r="D11" s="310">
        <v>29.3</v>
      </c>
    </row>
    <row r="12" spans="1:6" ht="16.5" thickBot="1" x14ac:dyDescent="0.3">
      <c r="A12" s="253"/>
      <c r="B12" s="254"/>
      <c r="C12" s="291"/>
      <c r="D12" s="310"/>
    </row>
    <row r="13" spans="1:6" ht="16.5" thickBot="1" x14ac:dyDescent="0.3">
      <c r="A13" s="253" t="s">
        <v>199</v>
      </c>
      <c r="B13" s="288" t="s">
        <v>308</v>
      </c>
      <c r="C13" s="291">
        <v>171.78</v>
      </c>
      <c r="D13" s="310">
        <v>171.78</v>
      </c>
      <c r="E13" s="308"/>
      <c r="F13" s="308"/>
    </row>
    <row r="14" spans="1:6" ht="16.5" thickBot="1" x14ac:dyDescent="0.3">
      <c r="A14" s="393" t="s">
        <v>295</v>
      </c>
      <c r="B14" s="394"/>
      <c r="C14" s="314">
        <f>SUM(C7:C13)</f>
        <v>2625.77</v>
      </c>
      <c r="D14" s="315">
        <f>SUM(D7:D13)</f>
        <v>2889.31</v>
      </c>
      <c r="E14" s="301"/>
      <c r="F14" s="301"/>
    </row>
    <row r="15" spans="1:6" x14ac:dyDescent="0.25">
      <c r="A15" s="296"/>
      <c r="B15" s="295" t="s">
        <v>300</v>
      </c>
      <c r="C15" s="313">
        <f>C14*3</f>
        <v>7877.3099999999995</v>
      </c>
      <c r="D15" s="316">
        <f>D14*2</f>
        <v>5778.62</v>
      </c>
      <c r="E15" s="303"/>
      <c r="F15" s="303"/>
    </row>
    <row r="16" spans="1:6" x14ac:dyDescent="0.25">
      <c r="A16" s="311"/>
      <c r="B16" s="304" t="s">
        <v>301</v>
      </c>
      <c r="C16" s="305">
        <f>SUM(C15:D15)</f>
        <v>13655.93</v>
      </c>
      <c r="D16" s="307"/>
      <c r="E16" s="303"/>
      <c r="F16" s="303"/>
    </row>
    <row r="17" spans="1:6" x14ac:dyDescent="0.25">
      <c r="A17" s="311"/>
      <c r="B17" s="304" t="s">
        <v>302</v>
      </c>
      <c r="C17" s="305">
        <f>C16*12</f>
        <v>163871.16</v>
      </c>
      <c r="D17" s="306"/>
      <c r="E17" s="303"/>
      <c r="F17" s="303"/>
    </row>
    <row r="18" spans="1:6" x14ac:dyDescent="0.25">
      <c r="A18" s="391" t="s">
        <v>307</v>
      </c>
      <c r="B18" s="392"/>
      <c r="C18" s="392"/>
      <c r="D18" s="392"/>
      <c r="E18" s="303"/>
      <c r="F18" s="303"/>
    </row>
    <row r="19" spans="1:6" x14ac:dyDescent="0.25">
      <c r="A19" s="391" t="s">
        <v>305</v>
      </c>
      <c r="B19" s="392"/>
      <c r="C19" s="392"/>
      <c r="D19" s="392"/>
    </row>
    <row r="20" spans="1:6" x14ac:dyDescent="0.25">
      <c r="A20" s="391" t="s">
        <v>306</v>
      </c>
      <c r="B20" s="392"/>
      <c r="C20" s="392"/>
      <c r="D20" s="392"/>
    </row>
    <row r="22" spans="1:6" x14ac:dyDescent="0.25">
      <c r="A22" s="395" t="s">
        <v>201</v>
      </c>
      <c r="B22" s="395"/>
      <c r="C22" s="395"/>
      <c r="D22" s="326"/>
      <c r="E22" s="327"/>
      <c r="F22" s="327"/>
    </row>
    <row r="23" spans="1:6" x14ac:dyDescent="0.25">
      <c r="A23" s="250"/>
    </row>
    <row r="24" spans="1:6" x14ac:dyDescent="0.25">
      <c r="A24" s="396" t="s">
        <v>202</v>
      </c>
      <c r="B24" s="396"/>
      <c r="C24" s="396"/>
      <c r="D24" s="324"/>
    </row>
    <row r="25" spans="1:6" ht="16.5" thickBot="1" x14ac:dyDescent="0.3"/>
    <row r="26" spans="1:6" ht="33.75" customHeight="1" thickBot="1" x14ac:dyDescent="0.3">
      <c r="A26" s="251" t="s">
        <v>203</v>
      </c>
      <c r="B26" s="252" t="s">
        <v>204</v>
      </c>
      <c r="C26" s="252" t="s">
        <v>291</v>
      </c>
      <c r="D26" s="285" t="s">
        <v>293</v>
      </c>
    </row>
    <row r="27" spans="1:6" ht="16.5" thickBot="1" x14ac:dyDescent="0.3">
      <c r="A27" s="253" t="s">
        <v>191</v>
      </c>
      <c r="B27" s="254" t="s">
        <v>205</v>
      </c>
      <c r="C27" s="289">
        <f>C14/12</f>
        <v>218.81416666666667</v>
      </c>
      <c r="D27" s="289">
        <f>D14/12</f>
        <v>240.77583333333334</v>
      </c>
    </row>
    <row r="28" spans="1:6" ht="16.5" thickBot="1" x14ac:dyDescent="0.3">
      <c r="A28" s="253" t="s">
        <v>192</v>
      </c>
      <c r="B28" s="254" t="s">
        <v>206</v>
      </c>
      <c r="C28" s="289">
        <f>C27*33%+C27</f>
        <v>291.02284166666664</v>
      </c>
      <c r="D28" s="315">
        <f>D27*33%+D27</f>
        <v>320.23185833333332</v>
      </c>
      <c r="E28" s="292"/>
      <c r="F28" s="308"/>
    </row>
    <row r="29" spans="1:6" ht="16.5" thickBot="1" x14ac:dyDescent="0.3">
      <c r="A29" s="393" t="s">
        <v>295</v>
      </c>
      <c r="B29" s="394"/>
      <c r="C29" s="315">
        <f>SUM(C27:C28)</f>
        <v>509.8370083333333</v>
      </c>
      <c r="D29" s="310">
        <f>SUM(D27:D28)</f>
        <v>561.00769166666669</v>
      </c>
      <c r="E29" s="301"/>
      <c r="F29" s="301"/>
    </row>
    <row r="30" spans="1:6" x14ac:dyDescent="0.25">
      <c r="A30" s="296"/>
      <c r="B30" s="295" t="s">
        <v>300</v>
      </c>
      <c r="C30" s="316">
        <f>C29*3</f>
        <v>1529.5110249999998</v>
      </c>
      <c r="D30" s="317">
        <f>D29*2</f>
        <v>1122.0153833333334</v>
      </c>
      <c r="E30" s="303"/>
      <c r="F30" s="303"/>
    </row>
    <row r="31" spans="1:6" x14ac:dyDescent="0.25">
      <c r="A31" s="311"/>
      <c r="B31" s="304" t="s">
        <v>301</v>
      </c>
      <c r="C31" s="305">
        <f>SUM(C30:D30)</f>
        <v>2651.5264083333332</v>
      </c>
      <c r="D31" s="307"/>
      <c r="E31" s="303"/>
      <c r="F31" s="303"/>
    </row>
    <row r="32" spans="1:6" x14ac:dyDescent="0.25">
      <c r="A32" s="311"/>
      <c r="B32" s="304" t="s">
        <v>302</v>
      </c>
      <c r="C32" s="305">
        <f>C31*12</f>
        <v>31818.316899999998</v>
      </c>
      <c r="D32" s="306"/>
      <c r="E32" s="303"/>
      <c r="F32" s="303"/>
    </row>
    <row r="33" spans="1:7" x14ac:dyDescent="0.25">
      <c r="A33" s="302"/>
      <c r="B33" s="302"/>
      <c r="C33" s="292"/>
      <c r="D33" s="292"/>
      <c r="E33" s="303"/>
      <c r="F33" s="303"/>
    </row>
    <row r="35" spans="1:7" ht="32.25" customHeight="1" x14ac:dyDescent="0.25">
      <c r="A35" s="398" t="s">
        <v>207</v>
      </c>
      <c r="B35" s="398"/>
      <c r="C35" s="398"/>
      <c r="D35" s="398"/>
      <c r="E35" s="324"/>
      <c r="F35" s="325"/>
      <c r="G35" s="325"/>
    </row>
    <row r="36" spans="1:7" ht="16.5" thickBot="1" x14ac:dyDescent="0.3"/>
    <row r="37" spans="1:7" ht="32.25" thickBot="1" x14ac:dyDescent="0.3">
      <c r="A37" s="251" t="s">
        <v>208</v>
      </c>
      <c r="B37" s="286" t="s">
        <v>209</v>
      </c>
      <c r="C37" s="252" t="s">
        <v>309</v>
      </c>
      <c r="D37" s="252" t="s">
        <v>294</v>
      </c>
      <c r="E37" s="285" t="s">
        <v>292</v>
      </c>
    </row>
    <row r="38" spans="1:7" ht="16.5" thickBot="1" x14ac:dyDescent="0.3">
      <c r="A38" s="253" t="s">
        <v>191</v>
      </c>
      <c r="B38" s="254" t="s">
        <v>211</v>
      </c>
      <c r="C38" s="293">
        <v>0.2</v>
      </c>
      <c r="D38" s="290">
        <f>C14*C38</f>
        <v>525.154</v>
      </c>
      <c r="E38" s="290">
        <f>D14*C38</f>
        <v>577.86199999999997</v>
      </c>
    </row>
    <row r="39" spans="1:7" ht="16.5" thickBot="1" x14ac:dyDescent="0.3">
      <c r="A39" s="253" t="s">
        <v>192</v>
      </c>
      <c r="B39" s="254" t="s">
        <v>212</v>
      </c>
      <c r="C39" s="293">
        <v>2.5000000000000001E-2</v>
      </c>
      <c r="D39" s="290">
        <f>C14*C39</f>
        <v>65.64425</v>
      </c>
      <c r="E39" s="290">
        <f>D14*C39</f>
        <v>72.232749999999996</v>
      </c>
    </row>
    <row r="40" spans="1:7" ht="16.5" thickBot="1" x14ac:dyDescent="0.3">
      <c r="A40" s="253" t="s">
        <v>194</v>
      </c>
      <c r="B40" s="254" t="s">
        <v>213</v>
      </c>
      <c r="C40" s="293">
        <v>0.03</v>
      </c>
      <c r="D40" s="290">
        <f>C14*C40</f>
        <v>78.773099999999999</v>
      </c>
      <c r="E40" s="290">
        <f>D14*C40</f>
        <v>86.679299999999998</v>
      </c>
    </row>
    <row r="41" spans="1:7" ht="16.5" thickBot="1" x14ac:dyDescent="0.3">
      <c r="A41" s="253" t="s">
        <v>195</v>
      </c>
      <c r="B41" s="254" t="s">
        <v>214</v>
      </c>
      <c r="C41" s="293">
        <v>1.4999999999999999E-2</v>
      </c>
      <c r="D41" s="290">
        <f>C14*C41</f>
        <v>39.38655</v>
      </c>
      <c r="E41" s="290">
        <f>D14*C41</f>
        <v>43.339649999999999</v>
      </c>
    </row>
    <row r="42" spans="1:7" ht="16.5" thickBot="1" x14ac:dyDescent="0.3">
      <c r="A42" s="253" t="s">
        <v>196</v>
      </c>
      <c r="B42" s="254" t="s">
        <v>215</v>
      </c>
      <c r="C42" s="293">
        <v>0.01</v>
      </c>
      <c r="D42" s="290">
        <f>C14*C42</f>
        <v>26.2577</v>
      </c>
      <c r="E42" s="290">
        <f>D14*C42</f>
        <v>28.8931</v>
      </c>
    </row>
    <row r="43" spans="1:7" ht="16.5" thickBot="1" x14ac:dyDescent="0.3">
      <c r="A43" s="253" t="s">
        <v>198</v>
      </c>
      <c r="B43" s="254" t="s">
        <v>29</v>
      </c>
      <c r="C43" s="293">
        <v>6.0000000000000001E-3</v>
      </c>
      <c r="D43" s="290">
        <f>C14*C43</f>
        <v>15.754620000000001</v>
      </c>
      <c r="E43" s="290">
        <f>D14*C43</f>
        <v>17.33586</v>
      </c>
    </row>
    <row r="44" spans="1:7" ht="16.5" thickBot="1" x14ac:dyDescent="0.3">
      <c r="A44" s="253" t="s">
        <v>199</v>
      </c>
      <c r="B44" s="254" t="s">
        <v>30</v>
      </c>
      <c r="C44" s="293">
        <v>2E-3</v>
      </c>
      <c r="D44" s="290">
        <f>C14*C44</f>
        <v>5.2515400000000003</v>
      </c>
      <c r="E44" s="290">
        <f>D14*C44</f>
        <v>5.7786200000000001</v>
      </c>
    </row>
    <row r="45" spans="1:7" ht="16.5" thickBot="1" x14ac:dyDescent="0.3">
      <c r="A45" s="253" t="s">
        <v>216</v>
      </c>
      <c r="B45" s="254" t="s">
        <v>31</v>
      </c>
      <c r="C45" s="293">
        <v>0.08</v>
      </c>
      <c r="D45" s="290">
        <f>C14*C45</f>
        <v>210.0616</v>
      </c>
      <c r="E45" s="290">
        <f>D14*C45</f>
        <v>231.1448</v>
      </c>
    </row>
    <row r="46" spans="1:7" ht="16.5" thickBot="1" x14ac:dyDescent="0.3">
      <c r="A46" s="393" t="s">
        <v>295</v>
      </c>
      <c r="B46" s="394"/>
      <c r="C46" s="323">
        <f>SUM(C38:C45)</f>
        <v>0.36800000000000005</v>
      </c>
      <c r="D46" s="322">
        <f>SUM(D38:D45)</f>
        <v>966.28336000000013</v>
      </c>
      <c r="E46" s="322">
        <f>SUM(E38:E45)</f>
        <v>1063.2660800000001</v>
      </c>
    </row>
    <row r="47" spans="1:7" ht="15.75" customHeight="1" x14ac:dyDescent="0.25">
      <c r="A47" s="388" t="s">
        <v>300</v>
      </c>
      <c r="B47" s="389"/>
      <c r="C47" s="390"/>
      <c r="D47" s="320">
        <f>D46*3</f>
        <v>2898.8500800000002</v>
      </c>
      <c r="E47" s="320">
        <f>E46*2</f>
        <v>2126.5321600000002</v>
      </c>
      <c r="F47" s="318"/>
      <c r="G47" s="308"/>
    </row>
    <row r="48" spans="1:7" x14ac:dyDescent="0.25">
      <c r="A48" s="319"/>
      <c r="B48" s="319"/>
      <c r="C48" s="304" t="s">
        <v>301</v>
      </c>
      <c r="D48" s="305">
        <f>SUM(D47:E47)</f>
        <v>5025.3822400000008</v>
      </c>
      <c r="E48" s="307"/>
      <c r="F48" s="318"/>
      <c r="G48" s="308"/>
    </row>
    <row r="49" spans="1:7" x14ac:dyDescent="0.25">
      <c r="A49" s="319"/>
      <c r="B49" s="319"/>
      <c r="C49" s="304" t="s">
        <v>302</v>
      </c>
      <c r="D49" s="305">
        <f>D48*12</f>
        <v>60304.58688000001</v>
      </c>
      <c r="E49" s="306"/>
      <c r="F49" s="318"/>
      <c r="G49" s="308"/>
    </row>
    <row r="50" spans="1:7" x14ac:dyDescent="0.25">
      <c r="A50" s="391" t="s">
        <v>310</v>
      </c>
      <c r="B50" s="392"/>
      <c r="C50" s="392"/>
      <c r="D50" s="392"/>
    </row>
    <row r="52" spans="1:7" x14ac:dyDescent="0.25">
      <c r="A52" s="396" t="s">
        <v>218</v>
      </c>
      <c r="B52" s="396"/>
      <c r="C52" s="396"/>
    </row>
    <row r="53" spans="1:7" ht="16.5" thickBot="1" x14ac:dyDescent="0.3"/>
    <row r="54" spans="1:7" ht="16.5" thickBot="1" x14ac:dyDescent="0.3">
      <c r="A54" s="251" t="s">
        <v>219</v>
      </c>
      <c r="B54" s="252" t="s">
        <v>220</v>
      </c>
      <c r="C54" s="251" t="s">
        <v>190</v>
      </c>
    </row>
    <row r="55" spans="1:7" ht="16.5" thickBot="1" x14ac:dyDescent="0.3">
      <c r="A55" s="253" t="s">
        <v>191</v>
      </c>
      <c r="B55" s="254" t="s">
        <v>313</v>
      </c>
      <c r="C55" s="310"/>
    </row>
    <row r="56" spans="1:7" ht="16.5" thickBot="1" x14ac:dyDescent="0.3">
      <c r="A56" s="253" t="s">
        <v>192</v>
      </c>
      <c r="B56" s="254" t="s">
        <v>314</v>
      </c>
      <c r="C56" s="310">
        <v>495</v>
      </c>
      <c r="D56" s="308"/>
      <c r="E56" s="308"/>
    </row>
    <row r="57" spans="1:7" ht="16.5" thickBot="1" x14ac:dyDescent="0.3">
      <c r="A57" s="253" t="s">
        <v>194</v>
      </c>
      <c r="B57" s="254" t="s">
        <v>221</v>
      </c>
      <c r="C57" s="310"/>
      <c r="D57" s="308"/>
      <c r="E57" s="308"/>
    </row>
    <row r="58" spans="1:7" ht="16.5" thickBot="1" x14ac:dyDescent="0.3">
      <c r="A58" s="253" t="s">
        <v>195</v>
      </c>
      <c r="B58" s="254" t="s">
        <v>200</v>
      </c>
      <c r="C58" s="310"/>
      <c r="D58" s="308"/>
      <c r="E58" s="308"/>
    </row>
    <row r="59" spans="1:7" ht="16.5" thickBot="1" x14ac:dyDescent="0.3">
      <c r="A59" s="393" t="s">
        <v>295</v>
      </c>
      <c r="B59" s="394"/>
      <c r="C59" s="310">
        <f>SUM(C55:C58)</f>
        <v>495</v>
      </c>
      <c r="D59" s="303"/>
      <c r="E59" s="303"/>
    </row>
    <row r="60" spans="1:7" x14ac:dyDescent="0.25">
      <c r="A60" s="319"/>
      <c r="B60" s="304" t="s">
        <v>301</v>
      </c>
      <c r="C60" s="328">
        <f>C59*5</f>
        <v>2475</v>
      </c>
      <c r="D60" s="303"/>
      <c r="E60" s="303"/>
    </row>
    <row r="61" spans="1:7" x14ac:dyDescent="0.25">
      <c r="A61" s="319"/>
      <c r="B61" s="304" t="s">
        <v>302</v>
      </c>
      <c r="C61" s="306">
        <f>C60*12</f>
        <v>29700</v>
      </c>
      <c r="D61" s="303"/>
      <c r="E61" s="303"/>
    </row>
    <row r="62" spans="1:7" x14ac:dyDescent="0.25">
      <c r="A62" s="391" t="s">
        <v>315</v>
      </c>
      <c r="B62" s="392"/>
      <c r="C62" s="392"/>
      <c r="D62" s="392"/>
      <c r="E62" s="303"/>
    </row>
    <row r="63" spans="1:7" x14ac:dyDescent="0.25">
      <c r="A63" s="391" t="s">
        <v>316</v>
      </c>
      <c r="B63" s="392"/>
      <c r="C63" s="392"/>
      <c r="D63" s="392"/>
    </row>
    <row r="65" spans="1:6" x14ac:dyDescent="0.25">
      <c r="A65" s="396" t="s">
        <v>222</v>
      </c>
      <c r="B65" s="396"/>
      <c r="C65" s="396"/>
      <c r="D65" s="324"/>
    </row>
    <row r="66" spans="1:6" ht="16.5" thickBot="1" x14ac:dyDescent="0.3"/>
    <row r="67" spans="1:6" ht="31.5" customHeight="1" thickBot="1" x14ac:dyDescent="0.3">
      <c r="A67" s="251">
        <v>2</v>
      </c>
      <c r="B67" s="252" t="s">
        <v>223</v>
      </c>
      <c r="C67" s="252" t="s">
        <v>296</v>
      </c>
      <c r="D67" s="285" t="s">
        <v>293</v>
      </c>
    </row>
    <row r="68" spans="1:6" ht="16.5" thickBot="1" x14ac:dyDescent="0.3">
      <c r="A68" s="253" t="s">
        <v>203</v>
      </c>
      <c r="B68" s="254" t="s">
        <v>204</v>
      </c>
      <c r="C68" s="290">
        <f>C29</f>
        <v>509.8370083333333</v>
      </c>
      <c r="D68" s="290">
        <f>D29</f>
        <v>561.00769166666669</v>
      </c>
    </row>
    <row r="69" spans="1:6" ht="16.5" thickBot="1" x14ac:dyDescent="0.3">
      <c r="A69" s="253" t="s">
        <v>208</v>
      </c>
      <c r="B69" s="254" t="s">
        <v>209</v>
      </c>
      <c r="C69" s="289">
        <f>D46</f>
        <v>966.28336000000013</v>
      </c>
      <c r="D69" s="289">
        <f>E46</f>
        <v>1063.2660800000001</v>
      </c>
    </row>
    <row r="70" spans="1:6" ht="16.5" thickBot="1" x14ac:dyDescent="0.3">
      <c r="A70" s="253" t="s">
        <v>219</v>
      </c>
      <c r="B70" s="254" t="s">
        <v>220</v>
      </c>
      <c r="C70" s="290">
        <f>C59</f>
        <v>495</v>
      </c>
      <c r="D70" s="290">
        <f>C59</f>
        <v>495</v>
      </c>
    </row>
    <row r="71" spans="1:6" ht="16.5" thickBot="1" x14ac:dyDescent="0.3">
      <c r="A71" s="393" t="s">
        <v>295</v>
      </c>
      <c r="B71" s="394"/>
      <c r="C71" s="289">
        <f>SUM(C68:C70)</f>
        <v>1971.1203683333333</v>
      </c>
      <c r="D71" s="289">
        <f>SUM(D68:D70)</f>
        <v>2119.273771666667</v>
      </c>
    </row>
    <row r="72" spans="1:6" x14ac:dyDescent="0.25">
      <c r="A72" s="302"/>
      <c r="B72" s="302" t="s">
        <v>300</v>
      </c>
      <c r="C72" s="320">
        <f>C71*3</f>
        <v>5913.361105</v>
      </c>
      <c r="D72" s="320">
        <f>D71*2</f>
        <v>4238.547543333334</v>
      </c>
    </row>
    <row r="73" spans="1:6" ht="15.75" customHeight="1" x14ac:dyDescent="0.25">
      <c r="A73" s="319"/>
      <c r="B73" s="304" t="s">
        <v>301</v>
      </c>
      <c r="C73" s="305">
        <f>SUM(C71:D71)</f>
        <v>4090.3941400000003</v>
      </c>
      <c r="D73" s="307"/>
    </row>
    <row r="74" spans="1:6" x14ac:dyDescent="0.25">
      <c r="A74" s="319"/>
      <c r="B74" s="304" t="s">
        <v>302</v>
      </c>
      <c r="C74" s="305">
        <f>C73*12</f>
        <v>49084.729680000004</v>
      </c>
      <c r="D74" s="306"/>
    </row>
    <row r="75" spans="1:6" x14ac:dyDescent="0.25">
      <c r="A75" s="329"/>
      <c r="B75" s="302"/>
      <c r="C75" s="292"/>
      <c r="D75" s="292"/>
    </row>
    <row r="76" spans="1:6" x14ac:dyDescent="0.25">
      <c r="A76" s="395" t="s">
        <v>224</v>
      </c>
      <c r="B76" s="395"/>
      <c r="C76" s="395"/>
      <c r="D76" s="326"/>
      <c r="E76" s="326"/>
      <c r="F76" s="327"/>
    </row>
    <row r="77" spans="1:6" ht="16.5" thickBot="1" x14ac:dyDescent="0.3"/>
    <row r="78" spans="1:6" ht="32.25" thickBot="1" x14ac:dyDescent="0.3">
      <c r="A78" s="251">
        <v>3</v>
      </c>
      <c r="B78" s="252" t="s">
        <v>225</v>
      </c>
      <c r="C78" s="252" t="s">
        <v>297</v>
      </c>
      <c r="D78" s="285" t="s">
        <v>296</v>
      </c>
      <c r="E78" s="285" t="s">
        <v>293</v>
      </c>
    </row>
    <row r="79" spans="1:6" ht="16.5" thickBot="1" x14ac:dyDescent="0.3">
      <c r="A79" s="253" t="s">
        <v>191</v>
      </c>
      <c r="B79" s="258" t="s">
        <v>226</v>
      </c>
      <c r="C79" s="256">
        <v>4.1999999999999997E-3</v>
      </c>
      <c r="D79" s="290">
        <f>C14*C79</f>
        <v>11.028233999999999</v>
      </c>
      <c r="E79" s="290">
        <f>D14*C79</f>
        <v>12.135102</v>
      </c>
    </row>
    <row r="80" spans="1:6" ht="16.5" thickBot="1" x14ac:dyDescent="0.3">
      <c r="A80" s="253" t="s">
        <v>192</v>
      </c>
      <c r="B80" s="258" t="s">
        <v>227</v>
      </c>
      <c r="C80" s="256">
        <v>2.9999999999999997E-4</v>
      </c>
      <c r="D80" s="290">
        <f>C14*C80</f>
        <v>0.78773099999999996</v>
      </c>
      <c r="E80" s="290">
        <f>D14*C80</f>
        <v>0.86679299999999992</v>
      </c>
    </row>
    <row r="81" spans="1:7" ht="16.5" thickBot="1" x14ac:dyDescent="0.3">
      <c r="A81" s="253" t="s">
        <v>194</v>
      </c>
      <c r="B81" s="258" t="s">
        <v>228</v>
      </c>
      <c r="C81" s="256">
        <v>1E-4</v>
      </c>
      <c r="D81" s="290">
        <f>C14*C81</f>
        <v>0.262577</v>
      </c>
      <c r="E81" s="290">
        <f>D14*C81</f>
        <v>0.28893099999999999</v>
      </c>
    </row>
    <row r="82" spans="1:7" ht="16.5" thickBot="1" x14ac:dyDescent="0.3">
      <c r="A82" s="253" t="s">
        <v>195</v>
      </c>
      <c r="B82" s="258" t="s">
        <v>229</v>
      </c>
      <c r="C82" s="256">
        <v>1.9400000000000001E-2</v>
      </c>
      <c r="D82" s="290">
        <f>C14*C82</f>
        <v>50.939937999999998</v>
      </c>
      <c r="E82" s="290">
        <f>D14*C82</f>
        <v>56.052613999999998</v>
      </c>
    </row>
    <row r="83" spans="1:7" ht="16.5" thickBot="1" x14ac:dyDescent="0.3">
      <c r="A83" s="253" t="s">
        <v>196</v>
      </c>
      <c r="B83" s="258" t="s">
        <v>230</v>
      </c>
      <c r="C83" s="256">
        <v>7.1000000000000004E-3</v>
      </c>
      <c r="D83" s="290">
        <f>C14*C83</f>
        <v>18.642967000000002</v>
      </c>
      <c r="E83" s="290">
        <f>D14*C83</f>
        <v>20.514101</v>
      </c>
    </row>
    <row r="84" spans="1:7" ht="16.5" thickBot="1" x14ac:dyDescent="0.3">
      <c r="A84" s="253" t="s">
        <v>198</v>
      </c>
      <c r="B84" s="258" t="s">
        <v>231</v>
      </c>
      <c r="C84" s="297">
        <v>6.9999999999999999E-4</v>
      </c>
      <c r="D84" s="331">
        <f>C14*C84</f>
        <v>1.838039</v>
      </c>
      <c r="E84" s="298">
        <f>D14*C84</f>
        <v>2.0225170000000001</v>
      </c>
      <c r="F84" s="308"/>
      <c r="G84" s="308"/>
    </row>
    <row r="85" spans="1:7" ht="16.5" thickBot="1" x14ac:dyDescent="0.3">
      <c r="A85" s="393" t="s">
        <v>295</v>
      </c>
      <c r="B85" s="394"/>
      <c r="C85" s="330">
        <f>SUM(C79:C84)</f>
        <v>3.1800000000000002E-2</v>
      </c>
      <c r="D85" s="332">
        <f>SUM(D79:D84)</f>
        <v>83.49948599999999</v>
      </c>
      <c r="E85" s="294">
        <f>SUM(E79:E84)</f>
        <v>91.880057999999991</v>
      </c>
      <c r="F85" s="308"/>
      <c r="G85" s="308"/>
    </row>
    <row r="86" spans="1:7" ht="15.75" customHeight="1" x14ac:dyDescent="0.25">
      <c r="A86" s="388" t="s">
        <v>300</v>
      </c>
      <c r="B86" s="389"/>
      <c r="C86" s="390"/>
      <c r="D86" s="320">
        <f>D85*3</f>
        <v>250.49845799999997</v>
      </c>
      <c r="E86" s="333">
        <f>E85*2</f>
        <v>183.76011599999998</v>
      </c>
      <c r="F86" s="303"/>
      <c r="G86" s="303"/>
    </row>
    <row r="87" spans="1:7" ht="15.75" customHeight="1" x14ac:dyDescent="0.25">
      <c r="A87" s="319"/>
      <c r="B87" s="319"/>
      <c r="C87" s="304" t="s">
        <v>301</v>
      </c>
      <c r="D87" s="305">
        <f>SUM(D86:E86)</f>
        <v>434.25857399999995</v>
      </c>
      <c r="E87" s="307"/>
      <c r="F87" s="303"/>
      <c r="G87" s="303"/>
    </row>
    <row r="88" spans="1:7" ht="15.75" customHeight="1" x14ac:dyDescent="0.25">
      <c r="A88" s="319"/>
      <c r="B88" s="319"/>
      <c r="C88" s="304" t="s">
        <v>302</v>
      </c>
      <c r="D88" s="305">
        <f>D87*12</f>
        <v>5211.1028879999994</v>
      </c>
      <c r="E88" s="306"/>
      <c r="F88" s="303"/>
      <c r="G88" s="303"/>
    </row>
    <row r="90" spans="1:7" x14ac:dyDescent="0.25">
      <c r="A90" s="395" t="s">
        <v>232</v>
      </c>
      <c r="B90" s="395"/>
      <c r="C90" s="395"/>
      <c r="D90" s="326"/>
      <c r="E90" s="326"/>
    </row>
    <row r="92" spans="1:7" x14ac:dyDescent="0.25">
      <c r="A92" s="396" t="s">
        <v>233</v>
      </c>
      <c r="B92" s="396"/>
      <c r="C92" s="396"/>
      <c r="D92" s="324"/>
      <c r="E92" s="324"/>
    </row>
    <row r="93" spans="1:7" ht="16.5" thickBot="1" x14ac:dyDescent="0.3">
      <c r="A93" s="250"/>
    </row>
    <row r="94" spans="1:7" ht="32.25" thickBot="1" x14ac:dyDescent="0.3">
      <c r="A94" s="251" t="s">
        <v>234</v>
      </c>
      <c r="B94" s="252" t="s">
        <v>235</v>
      </c>
      <c r="C94" s="285" t="s">
        <v>311</v>
      </c>
      <c r="D94" s="285" t="s">
        <v>296</v>
      </c>
      <c r="E94" s="285" t="s">
        <v>293</v>
      </c>
    </row>
    <row r="95" spans="1:7" ht="16.5" thickBot="1" x14ac:dyDescent="0.3">
      <c r="A95" s="253" t="s">
        <v>191</v>
      </c>
      <c r="B95" s="254" t="s">
        <v>20</v>
      </c>
      <c r="C95" s="256">
        <v>8.2189999999999999E-2</v>
      </c>
      <c r="D95" s="290">
        <f>C14*C95</f>
        <v>215.81203629999999</v>
      </c>
      <c r="E95" s="290">
        <f>D14*C95</f>
        <v>237.4723889</v>
      </c>
    </row>
    <row r="96" spans="1:7" ht="16.5" thickBot="1" x14ac:dyDescent="0.3">
      <c r="A96" s="253" t="s">
        <v>192</v>
      </c>
      <c r="B96" s="254" t="s">
        <v>235</v>
      </c>
      <c r="C96" s="256">
        <v>2.8E-3</v>
      </c>
      <c r="D96" s="290">
        <f>C14*C96</f>
        <v>7.3521559999999999</v>
      </c>
      <c r="E96" s="290">
        <f>D14*C96</f>
        <v>8.0900680000000005</v>
      </c>
    </row>
    <row r="97" spans="1:7" ht="16.5" thickBot="1" x14ac:dyDescent="0.3">
      <c r="A97" s="253" t="s">
        <v>194</v>
      </c>
      <c r="B97" s="254" t="s">
        <v>236</v>
      </c>
      <c r="C97" s="256">
        <v>8.0000000000000004E-4</v>
      </c>
      <c r="D97" s="290">
        <f>C14*C97</f>
        <v>2.100616</v>
      </c>
      <c r="E97" s="290">
        <f>D14*C97</f>
        <v>2.3114479999999999</v>
      </c>
    </row>
    <row r="98" spans="1:7" ht="16.5" thickBot="1" x14ac:dyDescent="0.3">
      <c r="A98" s="253" t="s">
        <v>195</v>
      </c>
      <c r="B98" s="254" t="s">
        <v>237</v>
      </c>
      <c r="C98" s="256">
        <v>2.7000000000000001E-3</v>
      </c>
      <c r="D98" s="290">
        <f>C14*C98</f>
        <v>7.0895790000000005</v>
      </c>
      <c r="E98" s="290">
        <f>D14*C98</f>
        <v>7.8011370000000007</v>
      </c>
    </row>
    <row r="99" spans="1:7" ht="16.5" thickBot="1" x14ac:dyDescent="0.3">
      <c r="A99" s="253" t="s">
        <v>196</v>
      </c>
      <c r="B99" s="254" t="s">
        <v>238</v>
      </c>
      <c r="C99" s="256">
        <v>2.9999999999999997E-4</v>
      </c>
      <c r="D99" s="290">
        <f>C14*C99</f>
        <v>0.78773099999999996</v>
      </c>
      <c r="E99" s="290">
        <f>D14*C99</f>
        <v>0.86679299999999992</v>
      </c>
    </row>
    <row r="100" spans="1:7" ht="16.5" thickBot="1" x14ac:dyDescent="0.3">
      <c r="A100" s="253" t="s">
        <v>198</v>
      </c>
      <c r="B100" s="254" t="s">
        <v>200</v>
      </c>
      <c r="C100" s="321"/>
      <c r="D100" s="290">
        <f>C14*C100</f>
        <v>0</v>
      </c>
      <c r="E100" s="299">
        <f>D14*C100</f>
        <v>0</v>
      </c>
    </row>
    <row r="101" spans="1:7" ht="16.5" thickBot="1" x14ac:dyDescent="0.3">
      <c r="A101" s="393" t="s">
        <v>295</v>
      </c>
      <c r="B101" s="394"/>
      <c r="C101" s="297">
        <f>SUM(C95:C100)</f>
        <v>8.878999999999998E-2</v>
      </c>
      <c r="D101" s="332">
        <f>SUM(D95:D100)</f>
        <v>233.14211829999999</v>
      </c>
      <c r="E101" s="294">
        <f>SUM(E95:E100)</f>
        <v>256.54183490000003</v>
      </c>
      <c r="F101" s="308"/>
      <c r="G101" s="308"/>
    </row>
    <row r="102" spans="1:7" x14ac:dyDescent="0.25">
      <c r="A102" s="388" t="s">
        <v>300</v>
      </c>
      <c r="B102" s="389"/>
      <c r="C102" s="390"/>
      <c r="D102" s="320">
        <f>D101*3</f>
        <v>699.42635489999998</v>
      </c>
      <c r="E102" s="333">
        <f>E101*2</f>
        <v>513.08366980000005</v>
      </c>
      <c r="F102" s="303"/>
      <c r="G102" s="303"/>
    </row>
    <row r="103" spans="1:7" x14ac:dyDescent="0.25">
      <c r="A103" s="319"/>
      <c r="B103" s="319"/>
      <c r="C103" s="304" t="s">
        <v>301</v>
      </c>
      <c r="D103" s="305">
        <f>SUM(D102:E102)</f>
        <v>1212.5100247</v>
      </c>
      <c r="E103" s="307"/>
      <c r="F103" s="303"/>
      <c r="G103" s="303"/>
    </row>
    <row r="104" spans="1:7" x14ac:dyDescent="0.25">
      <c r="A104" s="319"/>
      <c r="B104" s="319"/>
      <c r="C104" s="304" t="s">
        <v>302</v>
      </c>
      <c r="D104" s="305">
        <f>D103*12</f>
        <v>14550.1202964</v>
      </c>
      <c r="E104" s="306"/>
      <c r="F104" s="303"/>
      <c r="G104" s="303"/>
    </row>
    <row r="105" spans="1:7" x14ac:dyDescent="0.25">
      <c r="A105" s="391" t="s">
        <v>312</v>
      </c>
      <c r="B105" s="392"/>
      <c r="C105" s="392"/>
      <c r="D105" s="392"/>
      <c r="E105" s="303"/>
      <c r="F105" s="303"/>
      <c r="G105" s="303"/>
    </row>
    <row r="107" spans="1:7" x14ac:dyDescent="0.25">
      <c r="A107" s="396" t="s">
        <v>239</v>
      </c>
      <c r="B107" s="396"/>
      <c r="C107" s="396"/>
    </row>
    <row r="108" spans="1:7" ht="16.5" thickBot="1" x14ac:dyDescent="0.3">
      <c r="A108" s="250"/>
    </row>
    <row r="109" spans="1:7" ht="16.5" thickBot="1" x14ac:dyDescent="0.3">
      <c r="A109" s="251" t="s">
        <v>240</v>
      </c>
      <c r="B109" s="252" t="s">
        <v>241</v>
      </c>
      <c r="C109" s="252" t="s">
        <v>190</v>
      </c>
    </row>
    <row r="110" spans="1:7" ht="16.5" thickBot="1" x14ac:dyDescent="0.3">
      <c r="A110" s="253" t="s">
        <v>191</v>
      </c>
      <c r="B110" s="254" t="s">
        <v>271</v>
      </c>
      <c r="C110" s="255"/>
    </row>
    <row r="111" spans="1:7" ht="16.5" thickBot="1" x14ac:dyDescent="0.3">
      <c r="A111" s="393" t="s">
        <v>16</v>
      </c>
      <c r="B111" s="394"/>
      <c r="C111" s="255"/>
    </row>
    <row r="114" spans="1:4" x14ac:dyDescent="0.25">
      <c r="A114" s="396" t="s">
        <v>242</v>
      </c>
      <c r="B114" s="396"/>
      <c r="C114" s="396"/>
      <c r="D114" s="324"/>
    </row>
    <row r="115" spans="1:4" ht="16.5" thickBot="1" x14ac:dyDescent="0.3">
      <c r="A115" s="250"/>
    </row>
    <row r="116" spans="1:4" ht="32.25" thickBot="1" x14ac:dyDescent="0.3">
      <c r="A116" s="251">
        <v>4</v>
      </c>
      <c r="B116" s="252" t="s">
        <v>243</v>
      </c>
      <c r="C116" s="286" t="s">
        <v>296</v>
      </c>
      <c r="D116" s="286" t="s">
        <v>293</v>
      </c>
    </row>
    <row r="117" spans="1:4" ht="16.5" thickBot="1" x14ac:dyDescent="0.3">
      <c r="A117" s="253" t="s">
        <v>234</v>
      </c>
      <c r="B117" s="254" t="s">
        <v>235</v>
      </c>
      <c r="C117" s="290">
        <f>D101</f>
        <v>233.14211829999999</v>
      </c>
      <c r="D117" s="290">
        <f>E101</f>
        <v>256.54183490000003</v>
      </c>
    </row>
    <row r="118" spans="1:4" ht="16.5" thickBot="1" x14ac:dyDescent="0.3">
      <c r="A118" s="253" t="s">
        <v>240</v>
      </c>
      <c r="B118" s="254" t="s">
        <v>241</v>
      </c>
      <c r="C118" s="290"/>
      <c r="D118" s="290"/>
    </row>
    <row r="119" spans="1:4" ht="16.5" thickBot="1" x14ac:dyDescent="0.3">
      <c r="A119" s="393" t="s">
        <v>295</v>
      </c>
      <c r="B119" s="394"/>
      <c r="C119" s="289">
        <f>SUM(C116:C118)</f>
        <v>233.14211829999999</v>
      </c>
      <c r="D119" s="289">
        <f>SUM(D116:D118)</f>
        <v>256.54183490000003</v>
      </c>
    </row>
    <row r="120" spans="1:4" x14ac:dyDescent="0.25">
      <c r="A120" s="302"/>
      <c r="B120" s="302" t="s">
        <v>300</v>
      </c>
      <c r="C120" s="320">
        <f>C119*3</f>
        <v>699.42635489999998</v>
      </c>
      <c r="D120" s="320">
        <f>D119*2</f>
        <v>513.08366980000005</v>
      </c>
    </row>
    <row r="121" spans="1:4" x14ac:dyDescent="0.25">
      <c r="A121" s="319"/>
      <c r="B121" s="304" t="s">
        <v>301</v>
      </c>
      <c r="C121" s="305">
        <f>SUM(C120:D120)</f>
        <v>1212.5100247</v>
      </c>
      <c r="D121" s="307"/>
    </row>
    <row r="122" spans="1:4" x14ac:dyDescent="0.25">
      <c r="A122" s="319"/>
      <c r="B122" s="304" t="s">
        <v>302</v>
      </c>
      <c r="C122" s="305">
        <f>C121*12</f>
        <v>14550.1202964</v>
      </c>
      <c r="D122" s="306"/>
    </row>
    <row r="124" spans="1:4" x14ac:dyDescent="0.25">
      <c r="A124" s="395" t="s">
        <v>244</v>
      </c>
      <c r="B124" s="395"/>
      <c r="C124" s="395"/>
    </row>
    <row r="125" spans="1:4" ht="16.5" thickBot="1" x14ac:dyDescent="0.3"/>
    <row r="126" spans="1:4" ht="16.5" thickBot="1" x14ac:dyDescent="0.3">
      <c r="A126" s="251">
        <v>5</v>
      </c>
      <c r="B126" s="259" t="s">
        <v>133</v>
      </c>
      <c r="C126" s="252" t="s">
        <v>190</v>
      </c>
    </row>
    <row r="127" spans="1:4" ht="16.5" thickBot="1" x14ac:dyDescent="0.3">
      <c r="A127" s="253" t="s">
        <v>191</v>
      </c>
      <c r="B127" s="254" t="s">
        <v>245</v>
      </c>
      <c r="C127" s="255"/>
    </row>
    <row r="128" spans="1:4" ht="16.5" thickBot="1" x14ac:dyDescent="0.3">
      <c r="A128" s="253" t="s">
        <v>192</v>
      </c>
      <c r="B128" s="254" t="s">
        <v>246</v>
      </c>
      <c r="C128" s="255"/>
    </row>
    <row r="129" spans="1:5" ht="16.5" thickBot="1" x14ac:dyDescent="0.3">
      <c r="A129" s="253" t="s">
        <v>194</v>
      </c>
      <c r="B129" s="254" t="s">
        <v>247</v>
      </c>
      <c r="C129" s="255"/>
    </row>
    <row r="130" spans="1:5" ht="16.5" thickBot="1" x14ac:dyDescent="0.3">
      <c r="A130" s="253" t="s">
        <v>195</v>
      </c>
      <c r="B130" s="254" t="s">
        <v>200</v>
      </c>
      <c r="C130" s="255"/>
    </row>
    <row r="131" spans="1:5" ht="16.5" thickBot="1" x14ac:dyDescent="0.3">
      <c r="A131" s="393" t="s">
        <v>217</v>
      </c>
      <c r="B131" s="394"/>
      <c r="C131" s="255"/>
    </row>
    <row r="132" spans="1:5" x14ac:dyDescent="0.25">
      <c r="A132" s="391" t="s">
        <v>317</v>
      </c>
      <c r="B132" s="392"/>
      <c r="C132" s="392"/>
      <c r="D132" s="392"/>
    </row>
    <row r="134" spans="1:5" x14ac:dyDescent="0.25">
      <c r="A134" s="395" t="s">
        <v>248</v>
      </c>
      <c r="B134" s="395"/>
      <c r="C134" s="395"/>
      <c r="D134" s="326"/>
      <c r="E134" s="326"/>
    </row>
    <row r="135" spans="1:5" ht="16.5" thickBot="1" x14ac:dyDescent="0.3"/>
    <row r="136" spans="1:5" ht="32.25" thickBot="1" x14ac:dyDescent="0.3">
      <c r="A136" s="251">
        <v>6</v>
      </c>
      <c r="B136" s="259" t="s">
        <v>134</v>
      </c>
      <c r="C136" s="252" t="s">
        <v>210</v>
      </c>
      <c r="D136" s="286" t="s">
        <v>296</v>
      </c>
      <c r="E136" s="286" t="s">
        <v>293</v>
      </c>
    </row>
    <row r="137" spans="1:5" ht="16.5" thickBot="1" x14ac:dyDescent="0.3">
      <c r="A137" s="253" t="s">
        <v>191</v>
      </c>
      <c r="B137" s="254" t="s">
        <v>165</v>
      </c>
      <c r="C137" s="256">
        <v>7.7499999999999999E-2</v>
      </c>
      <c r="D137" s="290">
        <v>380.8</v>
      </c>
      <c r="E137" s="290">
        <v>568.62</v>
      </c>
    </row>
    <row r="138" spans="1:5" ht="16.5" thickBot="1" x14ac:dyDescent="0.3">
      <c r="A138" s="253" t="s">
        <v>192</v>
      </c>
      <c r="B138" s="254" t="s">
        <v>167</v>
      </c>
      <c r="C138" s="256">
        <v>0.1</v>
      </c>
      <c r="D138" s="290">
        <v>491.35</v>
      </c>
      <c r="E138" s="290">
        <v>733.7</v>
      </c>
    </row>
    <row r="139" spans="1:5" ht="16.5" thickBot="1" x14ac:dyDescent="0.3">
      <c r="A139" s="253" t="s">
        <v>194</v>
      </c>
      <c r="B139" s="254" t="s">
        <v>166</v>
      </c>
      <c r="C139" s="256">
        <v>0.08</v>
      </c>
      <c r="D139" s="290">
        <v>503.1</v>
      </c>
      <c r="E139" s="290">
        <v>586.96</v>
      </c>
    </row>
    <row r="140" spans="1:5" ht="16.5" thickBot="1" x14ac:dyDescent="0.3">
      <c r="A140" s="253"/>
      <c r="B140" s="254" t="s">
        <v>249</v>
      </c>
      <c r="C140" s="256"/>
      <c r="D140" s="290"/>
      <c r="E140" s="290"/>
    </row>
    <row r="141" spans="1:5" ht="16.5" thickBot="1" x14ac:dyDescent="0.3">
      <c r="A141" s="253"/>
      <c r="B141" s="254" t="s">
        <v>250</v>
      </c>
      <c r="C141" s="256"/>
      <c r="D141" s="290"/>
      <c r="E141" s="290"/>
    </row>
    <row r="142" spans="1:5" ht="16.5" thickBot="1" x14ac:dyDescent="0.3">
      <c r="A142" s="253"/>
      <c r="B142" s="254" t="s">
        <v>251</v>
      </c>
      <c r="C142" s="256"/>
      <c r="D142" s="290"/>
      <c r="E142" s="299"/>
    </row>
    <row r="143" spans="1:5" ht="16.5" thickBot="1" x14ac:dyDescent="0.3">
      <c r="A143" s="393" t="s">
        <v>295</v>
      </c>
      <c r="B143" s="394"/>
      <c r="C143" s="330">
        <f>SUM(C137:C142)</f>
        <v>0.25750000000000001</v>
      </c>
      <c r="D143" s="332">
        <f>SUM(D137:D142)</f>
        <v>1375.25</v>
      </c>
      <c r="E143" s="294">
        <f>SUM(E137:E142)</f>
        <v>1889.2800000000002</v>
      </c>
    </row>
    <row r="144" spans="1:5" x14ac:dyDescent="0.25">
      <c r="A144" s="388" t="s">
        <v>300</v>
      </c>
      <c r="B144" s="389"/>
      <c r="C144" s="390"/>
      <c r="D144" s="320">
        <f>D143*3</f>
        <v>4125.75</v>
      </c>
      <c r="E144" s="333">
        <f>E143*2</f>
        <v>3778.5600000000004</v>
      </c>
    </row>
    <row r="145" spans="1:6" x14ac:dyDescent="0.25">
      <c r="A145" s="319"/>
      <c r="B145" s="319"/>
      <c r="C145" s="304" t="s">
        <v>301</v>
      </c>
      <c r="D145" s="305">
        <f>SUM(D144:E144)</f>
        <v>7904.31</v>
      </c>
      <c r="E145" s="307"/>
    </row>
    <row r="146" spans="1:6" x14ac:dyDescent="0.25">
      <c r="A146" s="319"/>
      <c r="B146" s="319"/>
      <c r="C146" s="304" t="s">
        <v>302</v>
      </c>
      <c r="D146" s="305">
        <f>D145*12</f>
        <v>94851.72</v>
      </c>
      <c r="E146" s="306"/>
    </row>
    <row r="147" spans="1:6" x14ac:dyDescent="0.25">
      <c r="A147" s="391" t="s">
        <v>312</v>
      </c>
      <c r="B147" s="392"/>
      <c r="C147" s="392"/>
      <c r="D147" s="392"/>
    </row>
    <row r="149" spans="1:6" x14ac:dyDescent="0.25">
      <c r="A149" s="395" t="s">
        <v>252</v>
      </c>
      <c r="B149" s="395"/>
      <c r="C149" s="395"/>
      <c r="D149" s="326"/>
    </row>
    <row r="150" spans="1:6" ht="16.5" thickBot="1" x14ac:dyDescent="0.3"/>
    <row r="151" spans="1:6" ht="32.25" thickBot="1" x14ac:dyDescent="0.3">
      <c r="A151" s="251"/>
      <c r="B151" s="252" t="s">
        <v>253</v>
      </c>
      <c r="C151" s="252" t="s">
        <v>298</v>
      </c>
      <c r="D151" s="285" t="s">
        <v>299</v>
      </c>
    </row>
    <row r="152" spans="1:6" ht="16.5" thickBot="1" x14ac:dyDescent="0.3">
      <c r="A152" s="261" t="s">
        <v>191</v>
      </c>
      <c r="B152" s="254" t="s">
        <v>188</v>
      </c>
      <c r="C152" s="300">
        <f>C14</f>
        <v>2625.77</v>
      </c>
      <c r="D152" s="300">
        <f>D14</f>
        <v>2889.31</v>
      </c>
    </row>
    <row r="153" spans="1:6" ht="16.5" thickBot="1" x14ac:dyDescent="0.3">
      <c r="A153" s="261" t="s">
        <v>192</v>
      </c>
      <c r="B153" s="254" t="s">
        <v>201</v>
      </c>
      <c r="C153" s="300">
        <f>C71</f>
        <v>1971.1203683333333</v>
      </c>
      <c r="D153" s="300">
        <f>D71</f>
        <v>2119.273771666667</v>
      </c>
    </row>
    <row r="154" spans="1:6" ht="16.5" thickBot="1" x14ac:dyDescent="0.3">
      <c r="A154" s="261" t="s">
        <v>194</v>
      </c>
      <c r="B154" s="254" t="s">
        <v>224</v>
      </c>
      <c r="C154" s="300">
        <f>D85</f>
        <v>83.49948599999999</v>
      </c>
      <c r="D154" s="300">
        <f>E85</f>
        <v>91.880057999999991</v>
      </c>
    </row>
    <row r="155" spans="1:6" ht="16.5" thickBot="1" x14ac:dyDescent="0.3">
      <c r="A155" s="261" t="s">
        <v>195</v>
      </c>
      <c r="B155" s="254" t="s">
        <v>232</v>
      </c>
      <c r="C155" s="300">
        <f>D101</f>
        <v>233.14211829999999</v>
      </c>
      <c r="D155" s="300">
        <f>E101</f>
        <v>256.54183490000003</v>
      </c>
    </row>
    <row r="156" spans="1:6" ht="16.5" thickBot="1" x14ac:dyDescent="0.3">
      <c r="A156" s="261" t="s">
        <v>196</v>
      </c>
      <c r="B156" s="254" t="s">
        <v>244</v>
      </c>
      <c r="C156" s="254"/>
      <c r="D156" s="254"/>
    </row>
    <row r="157" spans="1:6" ht="16.5" customHeight="1" thickBot="1" x14ac:dyDescent="0.3">
      <c r="A157" s="393" t="s">
        <v>254</v>
      </c>
      <c r="B157" s="394"/>
      <c r="C157" s="300">
        <f>SUM(C152:C156)</f>
        <v>4913.5319726333337</v>
      </c>
      <c r="D157" s="300">
        <f>SUM(D152:D156)</f>
        <v>5357.0056645666664</v>
      </c>
    </row>
    <row r="158" spans="1:6" ht="16.5" thickBot="1" x14ac:dyDescent="0.3">
      <c r="A158" s="261" t="s">
        <v>198</v>
      </c>
      <c r="B158" s="254" t="s">
        <v>255</v>
      </c>
      <c r="C158" s="300">
        <f>D143</f>
        <v>1375.25</v>
      </c>
      <c r="D158" s="300">
        <f>E143</f>
        <v>1889.2800000000002</v>
      </c>
    </row>
    <row r="159" spans="1:6" ht="16.5" customHeight="1" thickBot="1" x14ac:dyDescent="0.3">
      <c r="A159" s="393" t="s">
        <v>256</v>
      </c>
      <c r="B159" s="394"/>
      <c r="C159" s="334">
        <f>SUM(C157:C158)</f>
        <v>6288.7819726333337</v>
      </c>
      <c r="D159" s="335">
        <f>SUM(D157:D158)</f>
        <v>7246.285664566667</v>
      </c>
    </row>
    <row r="160" spans="1:6" x14ac:dyDescent="0.25">
      <c r="A160" s="336"/>
      <c r="B160" s="302" t="s">
        <v>300</v>
      </c>
      <c r="C160" s="320">
        <f>C159*3</f>
        <v>18866.345917900002</v>
      </c>
      <c r="D160" s="320">
        <f>D159*2</f>
        <v>14492.571329133334</v>
      </c>
      <c r="E160" s="287"/>
      <c r="F160" s="287"/>
    </row>
    <row r="161" spans="1:4" x14ac:dyDescent="0.25">
      <c r="A161" s="337"/>
      <c r="B161" s="304" t="s">
        <v>301</v>
      </c>
      <c r="C161" s="305">
        <f>SUM(C160:D160)</f>
        <v>33358.917247033336</v>
      </c>
      <c r="D161" s="307"/>
    </row>
    <row r="162" spans="1:4" x14ac:dyDescent="0.25">
      <c r="A162" s="337"/>
      <c r="B162" s="304" t="s">
        <v>302</v>
      </c>
      <c r="C162" s="305">
        <f>C161*12</f>
        <v>400307.00696440006</v>
      </c>
      <c r="D162" s="306"/>
    </row>
  </sheetData>
  <mergeCells count="42">
    <mergeCell ref="A134:C134"/>
    <mergeCell ref="A131:B131"/>
    <mergeCell ref="A124:C124"/>
    <mergeCell ref="A47:C47"/>
    <mergeCell ref="A50:D50"/>
    <mergeCell ref="A85:B85"/>
    <mergeCell ref="A76:C76"/>
    <mergeCell ref="A71:B71"/>
    <mergeCell ref="A65:C65"/>
    <mergeCell ref="A59:B59"/>
    <mergeCell ref="A159:B159"/>
    <mergeCell ref="A149:C149"/>
    <mergeCell ref="A90:C90"/>
    <mergeCell ref="A101:B101"/>
    <mergeCell ref="A92:C92"/>
    <mergeCell ref="A111:B111"/>
    <mergeCell ref="A107:C107"/>
    <mergeCell ref="A119:B119"/>
    <mergeCell ref="A114:C114"/>
    <mergeCell ref="A102:C102"/>
    <mergeCell ref="A105:D105"/>
    <mergeCell ref="A132:D132"/>
    <mergeCell ref="A147:D147"/>
    <mergeCell ref="A144:C144"/>
    <mergeCell ref="A157:B157"/>
    <mergeCell ref="A143:B143"/>
    <mergeCell ref="A86:C86"/>
    <mergeCell ref="A63:D63"/>
    <mergeCell ref="A62:D62"/>
    <mergeCell ref="A1:D1"/>
    <mergeCell ref="A2:D2"/>
    <mergeCell ref="A14:B14"/>
    <mergeCell ref="A29:B29"/>
    <mergeCell ref="A22:C22"/>
    <mergeCell ref="A19:D19"/>
    <mergeCell ref="A18:D18"/>
    <mergeCell ref="A20:D20"/>
    <mergeCell ref="A52:C52"/>
    <mergeCell ref="A3:D3"/>
    <mergeCell ref="A24:C24"/>
    <mergeCell ref="A46:B46"/>
    <mergeCell ref="A35:D35"/>
  </mergeCells>
  <pageMargins left="0.51181102362204722" right="0.51181102362204722" top="0.78740157480314965" bottom="0.78740157480314965" header="0.31496062992125984" footer="0.31496062992125984"/>
  <pageSetup paperSize="9" scale="7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4"/>
  <sheetViews>
    <sheetView tabSelected="1" topLeftCell="A103" workbookViewId="0">
      <selection activeCell="F170" sqref="F170"/>
    </sheetView>
  </sheetViews>
  <sheetFormatPr defaultRowHeight="15" x14ac:dyDescent="0.25"/>
  <cols>
    <col min="1" max="1" width="7.42578125" customWidth="1"/>
    <col min="2" max="2" width="72.140625" customWidth="1"/>
    <col min="3" max="3" width="18" customWidth="1"/>
    <col min="4" max="4" width="15.140625" customWidth="1"/>
    <col min="5" max="5" width="18.28515625" customWidth="1"/>
    <col min="6" max="6" width="16.5703125" customWidth="1"/>
  </cols>
  <sheetData>
    <row r="1" spans="1:6" ht="23.25" x14ac:dyDescent="0.35">
      <c r="A1" s="360" t="s">
        <v>257</v>
      </c>
      <c r="B1" s="360"/>
      <c r="C1" s="360"/>
      <c r="D1" s="360"/>
      <c r="E1" s="260"/>
      <c r="F1" s="260"/>
    </row>
    <row r="2" spans="1:6" ht="23.25" x14ac:dyDescent="0.35">
      <c r="A2" s="360" t="s">
        <v>259</v>
      </c>
      <c r="B2" s="360"/>
      <c r="C2" s="360"/>
      <c r="D2" s="360"/>
      <c r="E2" s="260"/>
      <c r="F2" s="260"/>
    </row>
    <row r="3" spans="1:6" ht="15.75" x14ac:dyDescent="0.25">
      <c r="A3" s="397" t="s">
        <v>270</v>
      </c>
      <c r="B3" s="397"/>
      <c r="C3" s="397"/>
      <c r="D3" s="397"/>
      <c r="E3" s="260"/>
      <c r="F3" s="260"/>
    </row>
    <row r="4" spans="1:6" ht="15.75" x14ac:dyDescent="0.25">
      <c r="A4" s="312" t="s">
        <v>188</v>
      </c>
      <c r="B4" s="312"/>
      <c r="C4" s="312"/>
      <c r="D4" s="312"/>
      <c r="E4" s="260"/>
      <c r="F4" s="260"/>
    </row>
    <row r="5" spans="1:6" ht="16.5" thickBot="1" x14ac:dyDescent="0.3">
      <c r="A5" s="260"/>
      <c r="B5" s="260"/>
      <c r="C5" s="260"/>
      <c r="D5" s="260"/>
      <c r="E5" s="260"/>
      <c r="F5" s="260"/>
    </row>
    <row r="6" spans="1:6" ht="32.25" thickBot="1" x14ac:dyDescent="0.3">
      <c r="A6" s="251">
        <v>1</v>
      </c>
      <c r="B6" s="286" t="s">
        <v>189</v>
      </c>
      <c r="C6" s="309" t="s">
        <v>291</v>
      </c>
      <c r="D6" s="251" t="s">
        <v>292</v>
      </c>
      <c r="E6" s="260"/>
      <c r="F6" s="260"/>
    </row>
    <row r="7" spans="1:6" ht="16.5" thickBot="1" x14ac:dyDescent="0.3">
      <c r="A7" s="253" t="s">
        <v>191</v>
      </c>
      <c r="B7" s="254" t="s">
        <v>303</v>
      </c>
      <c r="C7" s="291">
        <v>1752.85</v>
      </c>
      <c r="D7" s="310">
        <v>1752.85</v>
      </c>
      <c r="E7" s="260"/>
      <c r="F7" s="260"/>
    </row>
    <row r="8" spans="1:6" ht="16.5" thickBot="1" x14ac:dyDescent="0.3">
      <c r="A8" s="253" t="s">
        <v>192</v>
      </c>
      <c r="B8" s="254" t="s">
        <v>193</v>
      </c>
      <c r="C8" s="291"/>
      <c r="D8" s="310"/>
      <c r="E8" s="260"/>
      <c r="F8" s="260"/>
    </row>
    <row r="9" spans="1:6" ht="16.5" thickBot="1" x14ac:dyDescent="0.3">
      <c r="A9" s="253" t="s">
        <v>194</v>
      </c>
      <c r="B9" s="254" t="s">
        <v>304</v>
      </c>
      <c r="C9" s="291">
        <v>701.14</v>
      </c>
      <c r="D9" s="310">
        <v>701.14</v>
      </c>
      <c r="E9" s="260"/>
      <c r="F9" s="260"/>
    </row>
    <row r="10" spans="1:6" ht="16.5" thickBot="1" x14ac:dyDescent="0.3">
      <c r="A10" s="253" t="s">
        <v>195</v>
      </c>
      <c r="B10" s="254" t="s">
        <v>11</v>
      </c>
      <c r="C10" s="291"/>
      <c r="D10" s="310">
        <v>234.24</v>
      </c>
      <c r="E10" s="260"/>
      <c r="F10" s="260"/>
    </row>
    <row r="11" spans="1:6" ht="16.5" thickBot="1" x14ac:dyDescent="0.3">
      <c r="A11" s="253" t="s">
        <v>196</v>
      </c>
      <c r="B11" s="254" t="s">
        <v>197</v>
      </c>
      <c r="C11" s="291"/>
      <c r="D11" s="310">
        <v>29.3</v>
      </c>
      <c r="E11" s="260"/>
      <c r="F11" s="260"/>
    </row>
    <row r="12" spans="1:6" ht="16.5" thickBot="1" x14ac:dyDescent="0.3">
      <c r="A12" s="253"/>
      <c r="B12" s="254"/>
      <c r="C12" s="291"/>
      <c r="D12" s="310"/>
      <c r="E12" s="260"/>
      <c r="F12" s="260"/>
    </row>
    <row r="13" spans="1:6" ht="16.5" thickBot="1" x14ac:dyDescent="0.3">
      <c r="A13" s="253" t="s">
        <v>199</v>
      </c>
      <c r="B13" s="288" t="s">
        <v>308</v>
      </c>
      <c r="C13" s="291">
        <v>171.78</v>
      </c>
      <c r="D13" s="310">
        <v>171.78</v>
      </c>
      <c r="E13" s="308"/>
      <c r="F13" s="308"/>
    </row>
    <row r="14" spans="1:6" ht="16.5" thickBot="1" x14ac:dyDescent="0.3">
      <c r="A14" s="393" t="s">
        <v>295</v>
      </c>
      <c r="B14" s="394"/>
      <c r="C14" s="314">
        <f>SUM(C7:C13)</f>
        <v>2625.77</v>
      </c>
      <c r="D14" s="315">
        <f>SUM(D7:D13)</f>
        <v>2889.31</v>
      </c>
      <c r="E14" s="301"/>
      <c r="F14" s="301"/>
    </row>
    <row r="15" spans="1:6" ht="15.75" x14ac:dyDescent="0.25">
      <c r="A15" s="296"/>
      <c r="B15" s="295" t="s">
        <v>300</v>
      </c>
      <c r="C15" s="313">
        <f>C14*2</f>
        <v>5251.54</v>
      </c>
      <c r="D15" s="316">
        <f>D14*2</f>
        <v>5778.62</v>
      </c>
      <c r="E15" s="303"/>
      <c r="F15" s="303"/>
    </row>
    <row r="16" spans="1:6" ht="15.75" x14ac:dyDescent="0.25">
      <c r="A16" s="311"/>
      <c r="B16" s="304" t="s">
        <v>301</v>
      </c>
      <c r="C16" s="305">
        <f>SUM(C15:D15)</f>
        <v>11030.16</v>
      </c>
      <c r="D16" s="307"/>
      <c r="E16" s="303"/>
      <c r="F16" s="303"/>
    </row>
    <row r="17" spans="1:6" ht="15.75" x14ac:dyDescent="0.25">
      <c r="A17" s="311"/>
      <c r="B17" s="304" t="s">
        <v>302</v>
      </c>
      <c r="C17" s="305">
        <f>C16*12</f>
        <v>132361.91999999998</v>
      </c>
      <c r="D17" s="306"/>
      <c r="E17" s="303"/>
      <c r="F17" s="303"/>
    </row>
    <row r="18" spans="1:6" ht="15.75" x14ac:dyDescent="0.25">
      <c r="A18" s="391" t="s">
        <v>307</v>
      </c>
      <c r="B18" s="392"/>
      <c r="C18" s="392"/>
      <c r="D18" s="392"/>
      <c r="E18" s="303"/>
      <c r="F18" s="303"/>
    </row>
    <row r="19" spans="1:6" ht="15.75" x14ac:dyDescent="0.25">
      <c r="A19" s="391" t="s">
        <v>305</v>
      </c>
      <c r="B19" s="392"/>
      <c r="C19" s="392"/>
      <c r="D19" s="392"/>
      <c r="E19" s="260"/>
      <c r="F19" s="260"/>
    </row>
    <row r="20" spans="1:6" ht="15.75" x14ac:dyDescent="0.25">
      <c r="A20" s="391" t="s">
        <v>306</v>
      </c>
      <c r="B20" s="392"/>
      <c r="C20" s="392"/>
      <c r="D20" s="392"/>
      <c r="E20" s="260"/>
      <c r="F20" s="260"/>
    </row>
    <row r="21" spans="1:6" ht="15.75" x14ac:dyDescent="0.25">
      <c r="A21" s="260"/>
      <c r="B21" s="260"/>
      <c r="C21" s="260"/>
      <c r="D21" s="260"/>
      <c r="E21" s="260"/>
      <c r="F21" s="260"/>
    </row>
    <row r="22" spans="1:6" ht="15.75" x14ac:dyDescent="0.25">
      <c r="A22" s="395" t="s">
        <v>201</v>
      </c>
      <c r="B22" s="395"/>
      <c r="C22" s="395"/>
      <c r="D22" s="326"/>
      <c r="E22" s="327"/>
      <c r="F22" s="327"/>
    </row>
    <row r="23" spans="1:6" ht="15.75" x14ac:dyDescent="0.25">
      <c r="A23" s="250"/>
      <c r="B23" s="260"/>
      <c r="C23" s="260"/>
      <c r="D23" s="260"/>
      <c r="E23" s="260"/>
      <c r="F23" s="260"/>
    </row>
    <row r="24" spans="1:6" ht="15.75" x14ac:dyDescent="0.25">
      <c r="A24" s="396" t="s">
        <v>202</v>
      </c>
      <c r="B24" s="396"/>
      <c r="C24" s="396"/>
      <c r="D24" s="324"/>
      <c r="E24" s="260"/>
      <c r="F24" s="260"/>
    </row>
    <row r="25" spans="1:6" ht="16.5" thickBot="1" x14ac:dyDescent="0.3">
      <c r="A25" s="260"/>
      <c r="B25" s="260"/>
      <c r="C25" s="260"/>
      <c r="D25" s="260"/>
      <c r="E25" s="260"/>
      <c r="F25" s="260"/>
    </row>
    <row r="26" spans="1:6" ht="32.25" thickBot="1" x14ac:dyDescent="0.3">
      <c r="A26" s="251" t="s">
        <v>203</v>
      </c>
      <c r="B26" s="286" t="s">
        <v>204</v>
      </c>
      <c r="C26" s="286" t="s">
        <v>291</v>
      </c>
      <c r="D26" s="286" t="s">
        <v>293</v>
      </c>
      <c r="E26" s="260"/>
      <c r="F26" s="260"/>
    </row>
    <row r="27" spans="1:6" ht="16.5" thickBot="1" x14ac:dyDescent="0.3">
      <c r="A27" s="253" t="s">
        <v>191</v>
      </c>
      <c r="B27" s="254" t="s">
        <v>205</v>
      </c>
      <c r="C27" s="289">
        <f>C14/12</f>
        <v>218.81416666666667</v>
      </c>
      <c r="D27" s="289">
        <f>D14/12</f>
        <v>240.77583333333334</v>
      </c>
      <c r="E27" s="260"/>
      <c r="F27" s="260"/>
    </row>
    <row r="28" spans="1:6" ht="16.5" thickBot="1" x14ac:dyDescent="0.3">
      <c r="A28" s="253" t="s">
        <v>192</v>
      </c>
      <c r="B28" s="254" t="s">
        <v>206</v>
      </c>
      <c r="C28" s="289">
        <f>C27*33%+C27</f>
        <v>291.02284166666664</v>
      </c>
      <c r="D28" s="315">
        <f>D27*33%+D27</f>
        <v>320.23185833333332</v>
      </c>
      <c r="E28" s="292"/>
      <c r="F28" s="308"/>
    </row>
    <row r="29" spans="1:6" ht="16.5" thickBot="1" x14ac:dyDescent="0.3">
      <c r="A29" s="393" t="s">
        <v>295</v>
      </c>
      <c r="B29" s="394"/>
      <c r="C29" s="315">
        <f>SUM(C27:C28)</f>
        <v>509.8370083333333</v>
      </c>
      <c r="D29" s="310">
        <f>SUM(D27:D28)</f>
        <v>561.00769166666669</v>
      </c>
      <c r="E29" s="301"/>
      <c r="F29" s="301"/>
    </row>
    <row r="30" spans="1:6" ht="15.75" x14ac:dyDescent="0.25">
      <c r="A30" s="296"/>
      <c r="B30" s="295" t="s">
        <v>300</v>
      </c>
      <c r="C30" s="316">
        <f>C29*2</f>
        <v>1019.6740166666666</v>
      </c>
      <c r="D30" s="317">
        <f>D29*2</f>
        <v>1122.0153833333334</v>
      </c>
      <c r="E30" s="303"/>
      <c r="F30" s="303"/>
    </row>
    <row r="31" spans="1:6" ht="15.75" x14ac:dyDescent="0.25">
      <c r="A31" s="311"/>
      <c r="B31" s="304" t="s">
        <v>301</v>
      </c>
      <c r="C31" s="305">
        <f>SUM(C30:D30)</f>
        <v>2141.6894000000002</v>
      </c>
      <c r="D31" s="307"/>
      <c r="E31" s="303"/>
      <c r="F31" s="303"/>
    </row>
    <row r="32" spans="1:6" ht="15.75" x14ac:dyDescent="0.25">
      <c r="A32" s="311"/>
      <c r="B32" s="304" t="s">
        <v>302</v>
      </c>
      <c r="C32" s="305">
        <f>C31*12</f>
        <v>25700.272800000002</v>
      </c>
      <c r="D32" s="306"/>
      <c r="E32" s="303"/>
      <c r="F32" s="303"/>
    </row>
    <row r="33" spans="1:6" ht="15.75" x14ac:dyDescent="0.25">
      <c r="A33" s="302"/>
      <c r="B33" s="302"/>
      <c r="C33" s="292"/>
      <c r="D33" s="292"/>
      <c r="E33" s="303"/>
      <c r="F33" s="303"/>
    </row>
    <row r="34" spans="1:6" ht="15.75" x14ac:dyDescent="0.25">
      <c r="A34" s="260"/>
      <c r="B34" s="260"/>
      <c r="C34" s="260"/>
      <c r="D34" s="260"/>
      <c r="E34" s="260"/>
      <c r="F34" s="260"/>
    </row>
    <row r="35" spans="1:6" ht="15.75" x14ac:dyDescent="0.25">
      <c r="A35" s="398" t="s">
        <v>207</v>
      </c>
      <c r="B35" s="398"/>
      <c r="C35" s="398"/>
      <c r="D35" s="398"/>
      <c r="E35" s="324"/>
      <c r="F35" s="325"/>
    </row>
    <row r="36" spans="1:6" ht="16.5" thickBot="1" x14ac:dyDescent="0.3">
      <c r="A36" s="260"/>
      <c r="B36" s="260"/>
      <c r="C36" s="260"/>
      <c r="D36" s="260"/>
      <c r="E36" s="260"/>
      <c r="F36" s="260"/>
    </row>
    <row r="37" spans="1:6" ht="32.25" thickBot="1" x14ac:dyDescent="0.3">
      <c r="A37" s="251" t="s">
        <v>208</v>
      </c>
      <c r="B37" s="286" t="s">
        <v>209</v>
      </c>
      <c r="C37" s="286" t="s">
        <v>309</v>
      </c>
      <c r="D37" s="286" t="s">
        <v>294</v>
      </c>
      <c r="E37" s="286" t="s">
        <v>292</v>
      </c>
      <c r="F37" s="260"/>
    </row>
    <row r="38" spans="1:6" ht="16.5" thickBot="1" x14ac:dyDescent="0.3">
      <c r="A38" s="253" t="s">
        <v>191</v>
      </c>
      <c r="B38" s="254" t="s">
        <v>211</v>
      </c>
      <c r="C38" s="293">
        <v>0.2</v>
      </c>
      <c r="D38" s="290">
        <f>C14*C38</f>
        <v>525.154</v>
      </c>
      <c r="E38" s="290">
        <f>D14*C38</f>
        <v>577.86199999999997</v>
      </c>
      <c r="F38" s="260"/>
    </row>
    <row r="39" spans="1:6" ht="16.5" thickBot="1" x14ac:dyDescent="0.3">
      <c r="A39" s="253" t="s">
        <v>192</v>
      </c>
      <c r="B39" s="254" t="s">
        <v>212</v>
      </c>
      <c r="C39" s="293">
        <v>2.5000000000000001E-2</v>
      </c>
      <c r="D39" s="290">
        <f>C14*C39</f>
        <v>65.64425</v>
      </c>
      <c r="E39" s="290">
        <f>D14*C39</f>
        <v>72.232749999999996</v>
      </c>
      <c r="F39" s="260"/>
    </row>
    <row r="40" spans="1:6" ht="16.5" thickBot="1" x14ac:dyDescent="0.3">
      <c r="A40" s="253" t="s">
        <v>194</v>
      </c>
      <c r="B40" s="254" t="s">
        <v>213</v>
      </c>
      <c r="C40" s="293">
        <v>0.03</v>
      </c>
      <c r="D40" s="290">
        <f>C14*C40</f>
        <v>78.773099999999999</v>
      </c>
      <c r="E40" s="290">
        <f>D14*C40</f>
        <v>86.679299999999998</v>
      </c>
      <c r="F40" s="260"/>
    </row>
    <row r="41" spans="1:6" ht="16.5" thickBot="1" x14ac:dyDescent="0.3">
      <c r="A41" s="253" t="s">
        <v>195</v>
      </c>
      <c r="B41" s="254" t="s">
        <v>214</v>
      </c>
      <c r="C41" s="293">
        <v>1.4999999999999999E-2</v>
      </c>
      <c r="D41" s="290">
        <f>C14*C41</f>
        <v>39.38655</v>
      </c>
      <c r="E41" s="290">
        <f>D14*C41</f>
        <v>43.339649999999999</v>
      </c>
      <c r="F41" s="260"/>
    </row>
    <row r="42" spans="1:6" ht="16.5" thickBot="1" x14ac:dyDescent="0.3">
      <c r="A42" s="253" t="s">
        <v>196</v>
      </c>
      <c r="B42" s="254" t="s">
        <v>215</v>
      </c>
      <c r="C42" s="293">
        <v>0.01</v>
      </c>
      <c r="D42" s="290">
        <f>C14*C42</f>
        <v>26.2577</v>
      </c>
      <c r="E42" s="290">
        <f>D14*C42</f>
        <v>28.8931</v>
      </c>
      <c r="F42" s="260"/>
    </row>
    <row r="43" spans="1:6" ht="16.5" thickBot="1" x14ac:dyDescent="0.3">
      <c r="A43" s="253" t="s">
        <v>198</v>
      </c>
      <c r="B43" s="254" t="s">
        <v>29</v>
      </c>
      <c r="C43" s="293">
        <v>6.0000000000000001E-3</v>
      </c>
      <c r="D43" s="290">
        <f>C14*C43</f>
        <v>15.754620000000001</v>
      </c>
      <c r="E43" s="290">
        <f>D14*C43</f>
        <v>17.33586</v>
      </c>
      <c r="F43" s="260"/>
    </row>
    <row r="44" spans="1:6" ht="16.5" thickBot="1" x14ac:dyDescent="0.3">
      <c r="A44" s="253" t="s">
        <v>199</v>
      </c>
      <c r="B44" s="254" t="s">
        <v>30</v>
      </c>
      <c r="C44" s="293">
        <v>2E-3</v>
      </c>
      <c r="D44" s="290">
        <f>C14*C44</f>
        <v>5.2515400000000003</v>
      </c>
      <c r="E44" s="290">
        <f>D14*C44</f>
        <v>5.7786200000000001</v>
      </c>
      <c r="F44" s="260"/>
    </row>
    <row r="45" spans="1:6" ht="16.5" thickBot="1" x14ac:dyDescent="0.3">
      <c r="A45" s="253" t="s">
        <v>216</v>
      </c>
      <c r="B45" s="254" t="s">
        <v>31</v>
      </c>
      <c r="C45" s="293">
        <v>0.08</v>
      </c>
      <c r="D45" s="290">
        <f>C14*C45</f>
        <v>210.0616</v>
      </c>
      <c r="E45" s="290">
        <f>D14*C45</f>
        <v>231.1448</v>
      </c>
      <c r="F45" s="260"/>
    </row>
    <row r="46" spans="1:6" ht="16.5" thickBot="1" x14ac:dyDescent="0.3">
      <c r="A46" s="393" t="s">
        <v>295</v>
      </c>
      <c r="B46" s="394"/>
      <c r="C46" s="323">
        <f>SUM(C38:C45)</f>
        <v>0.36800000000000005</v>
      </c>
      <c r="D46" s="322">
        <f>SUM(D38:D45)</f>
        <v>966.28336000000013</v>
      </c>
      <c r="E46" s="322">
        <f>SUM(E38:E45)</f>
        <v>1063.2660800000001</v>
      </c>
      <c r="F46" s="260"/>
    </row>
    <row r="47" spans="1:6" ht="15.75" x14ac:dyDescent="0.25">
      <c r="A47" s="388" t="s">
        <v>300</v>
      </c>
      <c r="B47" s="389"/>
      <c r="C47" s="390"/>
      <c r="D47" s="320">
        <f>D46*2</f>
        <v>1932.5667200000003</v>
      </c>
      <c r="E47" s="320">
        <f>E46*2</f>
        <v>2126.5321600000002</v>
      </c>
      <c r="F47" s="318"/>
    </row>
    <row r="48" spans="1:6" ht="15.75" x14ac:dyDescent="0.25">
      <c r="A48" s="319"/>
      <c r="B48" s="319"/>
      <c r="C48" s="304" t="s">
        <v>301</v>
      </c>
      <c r="D48" s="305">
        <f>SUM(D47:E47)</f>
        <v>4059.0988800000005</v>
      </c>
      <c r="E48" s="307"/>
      <c r="F48" s="318"/>
    </row>
    <row r="49" spans="1:6" ht="15.75" x14ac:dyDescent="0.25">
      <c r="A49" s="319"/>
      <c r="B49" s="319"/>
      <c r="C49" s="304" t="s">
        <v>302</v>
      </c>
      <c r="D49" s="305">
        <f>D48*12</f>
        <v>48709.186560000002</v>
      </c>
      <c r="E49" s="306"/>
      <c r="F49" s="318"/>
    </row>
    <row r="50" spans="1:6" ht="15.75" x14ac:dyDescent="0.25">
      <c r="A50" s="391" t="s">
        <v>310</v>
      </c>
      <c r="B50" s="392"/>
      <c r="C50" s="392"/>
      <c r="D50" s="392"/>
      <c r="E50" s="260"/>
      <c r="F50" s="260"/>
    </row>
    <row r="51" spans="1:6" ht="15.75" x14ac:dyDescent="0.25">
      <c r="A51" s="260"/>
      <c r="B51" s="260"/>
      <c r="C51" s="260"/>
      <c r="D51" s="260"/>
      <c r="E51" s="260"/>
      <c r="F51" s="260"/>
    </row>
    <row r="52" spans="1:6" ht="15.75" x14ac:dyDescent="0.25">
      <c r="A52" s="396" t="s">
        <v>218</v>
      </c>
      <c r="B52" s="396"/>
      <c r="C52" s="396"/>
      <c r="D52" s="260"/>
      <c r="E52" s="260"/>
      <c r="F52" s="260"/>
    </row>
    <row r="53" spans="1:6" ht="16.5" thickBot="1" x14ac:dyDescent="0.3">
      <c r="A53" s="260"/>
      <c r="B53" s="260"/>
      <c r="C53" s="260"/>
      <c r="D53" s="260"/>
      <c r="E53" s="260"/>
      <c r="F53" s="260"/>
    </row>
    <row r="54" spans="1:6" ht="16.5" thickBot="1" x14ac:dyDescent="0.3">
      <c r="A54" s="251" t="s">
        <v>219</v>
      </c>
      <c r="B54" s="286" t="s">
        <v>220</v>
      </c>
      <c r="C54" s="251" t="s">
        <v>190</v>
      </c>
      <c r="D54" s="260"/>
      <c r="E54" s="260"/>
      <c r="F54" s="260"/>
    </row>
    <row r="55" spans="1:6" ht="16.5" thickBot="1" x14ac:dyDescent="0.3">
      <c r="A55" s="253" t="s">
        <v>191</v>
      </c>
      <c r="B55" s="254" t="s">
        <v>313</v>
      </c>
      <c r="C55" s="310"/>
      <c r="D55" s="260"/>
      <c r="E55" s="260"/>
      <c r="F55" s="260"/>
    </row>
    <row r="56" spans="1:6" ht="16.5" thickBot="1" x14ac:dyDescent="0.3">
      <c r="A56" s="253" t="s">
        <v>192</v>
      </c>
      <c r="B56" s="254" t="s">
        <v>314</v>
      </c>
      <c r="C56" s="310">
        <v>495</v>
      </c>
      <c r="D56" s="308"/>
      <c r="E56" s="308"/>
      <c r="F56" s="260"/>
    </row>
    <row r="57" spans="1:6" ht="16.5" thickBot="1" x14ac:dyDescent="0.3">
      <c r="A57" s="253" t="s">
        <v>194</v>
      </c>
      <c r="B57" s="254" t="s">
        <v>221</v>
      </c>
      <c r="C57" s="310"/>
      <c r="D57" s="308"/>
      <c r="E57" s="308"/>
      <c r="F57" s="260"/>
    </row>
    <row r="58" spans="1:6" ht="16.5" thickBot="1" x14ac:dyDescent="0.3">
      <c r="A58" s="253" t="s">
        <v>195</v>
      </c>
      <c r="B58" s="254" t="s">
        <v>200</v>
      </c>
      <c r="C58" s="310"/>
      <c r="D58" s="308"/>
      <c r="E58" s="308"/>
      <c r="F58" s="260"/>
    </row>
    <row r="59" spans="1:6" ht="16.5" thickBot="1" x14ac:dyDescent="0.3">
      <c r="A59" s="393" t="s">
        <v>295</v>
      </c>
      <c r="B59" s="394"/>
      <c r="C59" s="310">
        <f>SUM(C55:C58)</f>
        <v>495</v>
      </c>
      <c r="D59" s="303"/>
      <c r="E59" s="303"/>
      <c r="F59" s="260"/>
    </row>
    <row r="60" spans="1:6" ht="15.75" x14ac:dyDescent="0.25">
      <c r="A60" s="319"/>
      <c r="B60" s="304" t="s">
        <v>301</v>
      </c>
      <c r="C60" s="328">
        <f>C59*4</f>
        <v>1980</v>
      </c>
      <c r="D60" s="303"/>
      <c r="E60" s="303"/>
      <c r="F60" s="260"/>
    </row>
    <row r="61" spans="1:6" ht="15.75" x14ac:dyDescent="0.25">
      <c r="A61" s="319"/>
      <c r="B61" s="304" t="s">
        <v>302</v>
      </c>
      <c r="C61" s="306">
        <f>C60*12</f>
        <v>23760</v>
      </c>
      <c r="D61" s="303"/>
      <c r="E61" s="303"/>
      <c r="F61" s="260"/>
    </row>
    <row r="62" spans="1:6" ht="15.75" x14ac:dyDescent="0.25">
      <c r="A62" s="391" t="s">
        <v>315</v>
      </c>
      <c r="B62" s="392"/>
      <c r="C62" s="392"/>
      <c r="D62" s="392"/>
      <c r="E62" s="303"/>
      <c r="F62" s="260"/>
    </row>
    <row r="63" spans="1:6" ht="15.75" x14ac:dyDescent="0.25">
      <c r="A63" s="391" t="s">
        <v>316</v>
      </c>
      <c r="B63" s="392"/>
      <c r="C63" s="392"/>
      <c r="D63" s="392"/>
      <c r="E63" s="260"/>
      <c r="F63" s="260"/>
    </row>
    <row r="64" spans="1:6" ht="15.75" x14ac:dyDescent="0.25">
      <c r="A64" s="260"/>
      <c r="B64" s="260"/>
      <c r="C64" s="260"/>
      <c r="D64" s="260"/>
      <c r="E64" s="260"/>
      <c r="F64" s="260"/>
    </row>
    <row r="65" spans="1:6" ht="15.75" x14ac:dyDescent="0.25">
      <c r="A65" s="396" t="s">
        <v>222</v>
      </c>
      <c r="B65" s="396"/>
      <c r="C65" s="396"/>
      <c r="D65" s="324"/>
      <c r="E65" s="260"/>
      <c r="F65" s="260"/>
    </row>
    <row r="66" spans="1:6" ht="16.5" thickBot="1" x14ac:dyDescent="0.3">
      <c r="A66" s="260"/>
      <c r="B66" s="260"/>
      <c r="C66" s="260"/>
      <c r="D66" s="260"/>
      <c r="E66" s="260"/>
      <c r="F66" s="260"/>
    </row>
    <row r="67" spans="1:6" ht="32.25" thickBot="1" x14ac:dyDescent="0.3">
      <c r="A67" s="251">
        <v>2</v>
      </c>
      <c r="B67" s="286" t="s">
        <v>223</v>
      </c>
      <c r="C67" s="286" t="s">
        <v>296</v>
      </c>
      <c r="D67" s="286" t="s">
        <v>293</v>
      </c>
      <c r="E67" s="260"/>
      <c r="F67" s="260"/>
    </row>
    <row r="68" spans="1:6" ht="16.5" thickBot="1" x14ac:dyDescent="0.3">
      <c r="A68" s="253" t="s">
        <v>203</v>
      </c>
      <c r="B68" s="254" t="s">
        <v>204</v>
      </c>
      <c r="C68" s="290">
        <f>C29</f>
        <v>509.8370083333333</v>
      </c>
      <c r="D68" s="290">
        <f>D29</f>
        <v>561.00769166666669</v>
      </c>
      <c r="E68" s="260"/>
      <c r="F68" s="260"/>
    </row>
    <row r="69" spans="1:6" ht="16.5" thickBot="1" x14ac:dyDescent="0.3">
      <c r="A69" s="253" t="s">
        <v>208</v>
      </c>
      <c r="B69" s="254" t="s">
        <v>209</v>
      </c>
      <c r="C69" s="289">
        <f>D46</f>
        <v>966.28336000000013</v>
      </c>
      <c r="D69" s="289">
        <f>E46</f>
        <v>1063.2660800000001</v>
      </c>
      <c r="E69" s="260"/>
      <c r="F69" s="260"/>
    </row>
    <row r="70" spans="1:6" ht="16.5" thickBot="1" x14ac:dyDescent="0.3">
      <c r="A70" s="253" t="s">
        <v>219</v>
      </c>
      <c r="B70" s="254" t="s">
        <v>220</v>
      </c>
      <c r="C70" s="290">
        <f>C59</f>
        <v>495</v>
      </c>
      <c r="D70" s="290">
        <f>C59</f>
        <v>495</v>
      </c>
      <c r="E70" s="260"/>
      <c r="F70" s="260"/>
    </row>
    <row r="71" spans="1:6" ht="16.5" thickBot="1" x14ac:dyDescent="0.3">
      <c r="A71" s="393" t="s">
        <v>295</v>
      </c>
      <c r="B71" s="394"/>
      <c r="C71" s="289">
        <f>SUM(C68:C70)</f>
        <v>1971.1203683333333</v>
      </c>
      <c r="D71" s="289">
        <f>SUM(D68:D70)</f>
        <v>2119.273771666667</v>
      </c>
      <c r="E71" s="260"/>
      <c r="F71" s="260"/>
    </row>
    <row r="72" spans="1:6" ht="15.75" x14ac:dyDescent="0.25">
      <c r="A72" s="302"/>
      <c r="B72" s="302" t="s">
        <v>300</v>
      </c>
      <c r="C72" s="320">
        <f>C71*2</f>
        <v>3942.2407366666666</v>
      </c>
      <c r="D72" s="320">
        <f>D71*2</f>
        <v>4238.547543333334</v>
      </c>
      <c r="E72" s="260"/>
      <c r="F72" s="260"/>
    </row>
    <row r="73" spans="1:6" ht="15.75" x14ac:dyDescent="0.25">
      <c r="A73" s="319"/>
      <c r="B73" s="304" t="s">
        <v>301</v>
      </c>
      <c r="C73" s="305">
        <f>SUM(C71:D71)</f>
        <v>4090.3941400000003</v>
      </c>
      <c r="D73" s="307"/>
      <c r="E73" s="260"/>
      <c r="F73" s="260"/>
    </row>
    <row r="74" spans="1:6" ht="15.75" x14ac:dyDescent="0.25">
      <c r="A74" s="319"/>
      <c r="B74" s="304" t="s">
        <v>302</v>
      </c>
      <c r="C74" s="305">
        <f>C73*12</f>
        <v>49084.729680000004</v>
      </c>
      <c r="D74" s="306"/>
      <c r="E74" s="260"/>
      <c r="F74" s="260"/>
    </row>
    <row r="75" spans="1:6" ht="15.75" x14ac:dyDescent="0.25">
      <c r="A75" s="329"/>
      <c r="B75" s="302"/>
      <c r="C75" s="292"/>
      <c r="D75" s="292"/>
      <c r="E75" s="260"/>
      <c r="F75" s="260"/>
    </row>
    <row r="76" spans="1:6" ht="15.75" x14ac:dyDescent="0.25">
      <c r="A76" s="395" t="s">
        <v>224</v>
      </c>
      <c r="B76" s="395"/>
      <c r="C76" s="395"/>
      <c r="D76" s="326"/>
      <c r="E76" s="326"/>
      <c r="F76" s="327"/>
    </row>
    <row r="77" spans="1:6" ht="16.5" thickBot="1" x14ac:dyDescent="0.3">
      <c r="A77" s="260"/>
      <c r="B77" s="260"/>
      <c r="C77" s="260"/>
      <c r="D77" s="260"/>
      <c r="E77" s="260"/>
      <c r="F77" s="260"/>
    </row>
    <row r="78" spans="1:6" ht="32.25" thickBot="1" x14ac:dyDescent="0.3">
      <c r="A78" s="251">
        <v>3</v>
      </c>
      <c r="B78" s="286" t="s">
        <v>225</v>
      </c>
      <c r="C78" s="286" t="s">
        <v>297</v>
      </c>
      <c r="D78" s="286" t="s">
        <v>296</v>
      </c>
      <c r="E78" s="286" t="s">
        <v>293</v>
      </c>
      <c r="F78" s="260"/>
    </row>
    <row r="79" spans="1:6" ht="16.5" thickBot="1" x14ac:dyDescent="0.3">
      <c r="A79" s="253" t="s">
        <v>191</v>
      </c>
      <c r="B79" s="258" t="s">
        <v>226</v>
      </c>
      <c r="C79" s="256">
        <v>4.1999999999999997E-3</v>
      </c>
      <c r="D79" s="290">
        <f>C14*C79</f>
        <v>11.028233999999999</v>
      </c>
      <c r="E79" s="290">
        <f>D14*C79</f>
        <v>12.135102</v>
      </c>
      <c r="F79" s="260"/>
    </row>
    <row r="80" spans="1:6" ht="16.5" thickBot="1" x14ac:dyDescent="0.3">
      <c r="A80" s="253" t="s">
        <v>192</v>
      </c>
      <c r="B80" s="258" t="s">
        <v>227</v>
      </c>
      <c r="C80" s="256">
        <v>2.9999999999999997E-4</v>
      </c>
      <c r="D80" s="290">
        <f>C14*C80</f>
        <v>0.78773099999999996</v>
      </c>
      <c r="E80" s="290">
        <f>D14*C80</f>
        <v>0.86679299999999992</v>
      </c>
      <c r="F80" s="260"/>
    </row>
    <row r="81" spans="1:6" ht="16.5" thickBot="1" x14ac:dyDescent="0.3">
      <c r="A81" s="253" t="s">
        <v>194</v>
      </c>
      <c r="B81" s="258" t="s">
        <v>228</v>
      </c>
      <c r="C81" s="256">
        <v>1E-4</v>
      </c>
      <c r="D81" s="290">
        <f>C14*C81</f>
        <v>0.262577</v>
      </c>
      <c r="E81" s="290">
        <f>D14*C81</f>
        <v>0.28893099999999999</v>
      </c>
      <c r="F81" s="260"/>
    </row>
    <row r="82" spans="1:6" ht="16.5" thickBot="1" x14ac:dyDescent="0.3">
      <c r="A82" s="253" t="s">
        <v>195</v>
      </c>
      <c r="B82" s="258" t="s">
        <v>229</v>
      </c>
      <c r="C82" s="256">
        <v>1.9400000000000001E-2</v>
      </c>
      <c r="D82" s="290">
        <f>C14*C82</f>
        <v>50.939937999999998</v>
      </c>
      <c r="E82" s="290">
        <f>D14*C82</f>
        <v>56.052613999999998</v>
      </c>
      <c r="F82" s="260"/>
    </row>
    <row r="83" spans="1:6" ht="16.5" thickBot="1" x14ac:dyDescent="0.3">
      <c r="A83" s="253" t="s">
        <v>196</v>
      </c>
      <c r="B83" s="258" t="s">
        <v>230</v>
      </c>
      <c r="C83" s="256">
        <v>7.1000000000000004E-3</v>
      </c>
      <c r="D83" s="290">
        <f>C14*C83</f>
        <v>18.642967000000002</v>
      </c>
      <c r="E83" s="290">
        <f>D14*C83</f>
        <v>20.514101</v>
      </c>
      <c r="F83" s="260"/>
    </row>
    <row r="84" spans="1:6" ht="16.5" thickBot="1" x14ac:dyDescent="0.3">
      <c r="A84" s="253" t="s">
        <v>198</v>
      </c>
      <c r="B84" s="258" t="s">
        <v>231</v>
      </c>
      <c r="C84" s="297">
        <v>6.9999999999999999E-4</v>
      </c>
      <c r="D84" s="331">
        <f>C14*C84</f>
        <v>1.838039</v>
      </c>
      <c r="E84" s="298">
        <f>D14*C84</f>
        <v>2.0225170000000001</v>
      </c>
      <c r="F84" s="308"/>
    </row>
    <row r="85" spans="1:6" ht="16.5" thickBot="1" x14ac:dyDescent="0.3">
      <c r="A85" s="393" t="s">
        <v>295</v>
      </c>
      <c r="B85" s="394"/>
      <c r="C85" s="330">
        <f>SUM(C79:C84)</f>
        <v>3.1800000000000002E-2</v>
      </c>
      <c r="D85" s="332">
        <f>SUM(D79:D84)</f>
        <v>83.49948599999999</v>
      </c>
      <c r="E85" s="294">
        <f>SUM(E79:E84)</f>
        <v>91.880057999999991</v>
      </c>
      <c r="F85" s="308"/>
    </row>
    <row r="86" spans="1:6" ht="15.75" x14ac:dyDescent="0.25">
      <c r="A86" s="388" t="s">
        <v>300</v>
      </c>
      <c r="B86" s="389"/>
      <c r="C86" s="390"/>
      <c r="D86" s="320">
        <f>D85*2</f>
        <v>166.99897199999998</v>
      </c>
      <c r="E86" s="333">
        <f>E85*2</f>
        <v>183.76011599999998</v>
      </c>
      <c r="F86" s="303"/>
    </row>
    <row r="87" spans="1:6" ht="15.75" x14ac:dyDescent="0.25">
      <c r="A87" s="319"/>
      <c r="B87" s="319"/>
      <c r="C87" s="304" t="s">
        <v>301</v>
      </c>
      <c r="D87" s="305">
        <f>SUM(D86:E86)</f>
        <v>350.75908799999996</v>
      </c>
      <c r="E87" s="307"/>
      <c r="F87" s="303"/>
    </row>
    <row r="88" spans="1:6" ht="15.75" x14ac:dyDescent="0.25">
      <c r="A88" s="319"/>
      <c r="B88" s="319"/>
      <c r="C88" s="304" t="s">
        <v>302</v>
      </c>
      <c r="D88" s="305">
        <f>D87*12</f>
        <v>4209.1090559999993</v>
      </c>
      <c r="E88" s="306"/>
      <c r="F88" s="303"/>
    </row>
    <row r="89" spans="1:6" ht="15.75" x14ac:dyDescent="0.25">
      <c r="A89" s="260"/>
      <c r="B89" s="260"/>
      <c r="C89" s="260"/>
      <c r="D89" s="260"/>
      <c r="E89" s="260"/>
      <c r="F89" s="260"/>
    </row>
    <row r="90" spans="1:6" ht="15.75" x14ac:dyDescent="0.25">
      <c r="A90" s="395" t="s">
        <v>232</v>
      </c>
      <c r="B90" s="395"/>
      <c r="C90" s="395"/>
      <c r="D90" s="326"/>
      <c r="E90" s="326"/>
      <c r="F90" s="260"/>
    </row>
    <row r="91" spans="1:6" ht="15.75" x14ac:dyDescent="0.25">
      <c r="A91" s="260"/>
      <c r="B91" s="260"/>
      <c r="C91" s="260"/>
      <c r="D91" s="260"/>
      <c r="E91" s="260"/>
      <c r="F91" s="260"/>
    </row>
    <row r="92" spans="1:6" ht="15.75" x14ac:dyDescent="0.25">
      <c r="A92" s="396" t="s">
        <v>233</v>
      </c>
      <c r="B92" s="396"/>
      <c r="C92" s="396"/>
      <c r="D92" s="324"/>
      <c r="E92" s="324"/>
      <c r="F92" s="260"/>
    </row>
    <row r="93" spans="1:6" ht="16.5" thickBot="1" x14ac:dyDescent="0.3">
      <c r="A93" s="250"/>
      <c r="B93" s="260"/>
      <c r="C93" s="260"/>
      <c r="D93" s="260"/>
      <c r="E93" s="260"/>
      <c r="F93" s="260"/>
    </row>
    <row r="94" spans="1:6" ht="32.25" thickBot="1" x14ac:dyDescent="0.3">
      <c r="A94" s="251" t="s">
        <v>234</v>
      </c>
      <c r="B94" s="286" t="s">
        <v>235</v>
      </c>
      <c r="C94" s="286" t="s">
        <v>311</v>
      </c>
      <c r="D94" s="286" t="s">
        <v>296</v>
      </c>
      <c r="E94" s="286" t="s">
        <v>293</v>
      </c>
      <c r="F94" s="260"/>
    </row>
    <row r="95" spans="1:6" ht="16.5" thickBot="1" x14ac:dyDescent="0.3">
      <c r="A95" s="253" t="s">
        <v>191</v>
      </c>
      <c r="B95" s="254" t="s">
        <v>20</v>
      </c>
      <c r="C95" s="256">
        <v>8.2189999999999999E-2</v>
      </c>
      <c r="D95" s="290">
        <f>C14*C95</f>
        <v>215.81203629999999</v>
      </c>
      <c r="E95" s="290">
        <f>D14*C95</f>
        <v>237.4723889</v>
      </c>
      <c r="F95" s="260"/>
    </row>
    <row r="96" spans="1:6" ht="16.5" thickBot="1" x14ac:dyDescent="0.3">
      <c r="A96" s="253" t="s">
        <v>192</v>
      </c>
      <c r="B96" s="254" t="s">
        <v>235</v>
      </c>
      <c r="C96" s="256">
        <v>2.8E-3</v>
      </c>
      <c r="D96" s="290">
        <f>C14*C96</f>
        <v>7.3521559999999999</v>
      </c>
      <c r="E96" s="290">
        <f>D14*C96</f>
        <v>8.0900680000000005</v>
      </c>
      <c r="F96" s="260"/>
    </row>
    <row r="97" spans="1:6" ht="16.5" thickBot="1" x14ac:dyDescent="0.3">
      <c r="A97" s="253" t="s">
        <v>194</v>
      </c>
      <c r="B97" s="254" t="s">
        <v>236</v>
      </c>
      <c r="C97" s="256">
        <v>8.0000000000000004E-4</v>
      </c>
      <c r="D97" s="290">
        <f>C14*C97</f>
        <v>2.100616</v>
      </c>
      <c r="E97" s="290">
        <f>D14*C97</f>
        <v>2.3114479999999999</v>
      </c>
      <c r="F97" s="260"/>
    </row>
    <row r="98" spans="1:6" ht="16.5" thickBot="1" x14ac:dyDescent="0.3">
      <c r="A98" s="253" t="s">
        <v>195</v>
      </c>
      <c r="B98" s="254" t="s">
        <v>237</v>
      </c>
      <c r="C98" s="256">
        <v>2.7000000000000001E-3</v>
      </c>
      <c r="D98" s="290">
        <f>C14*C98</f>
        <v>7.0895790000000005</v>
      </c>
      <c r="E98" s="290">
        <f>D14*C98</f>
        <v>7.8011370000000007</v>
      </c>
      <c r="F98" s="260"/>
    </row>
    <row r="99" spans="1:6" ht="16.5" thickBot="1" x14ac:dyDescent="0.3">
      <c r="A99" s="253" t="s">
        <v>196</v>
      </c>
      <c r="B99" s="254" t="s">
        <v>238</v>
      </c>
      <c r="C99" s="256">
        <v>2.9999999999999997E-4</v>
      </c>
      <c r="D99" s="290">
        <f>C14*C99</f>
        <v>0.78773099999999996</v>
      </c>
      <c r="E99" s="290">
        <f>D14*C99</f>
        <v>0.86679299999999992</v>
      </c>
      <c r="F99" s="260"/>
    </row>
    <row r="100" spans="1:6" ht="16.5" thickBot="1" x14ac:dyDescent="0.3">
      <c r="A100" s="253" t="s">
        <v>198</v>
      </c>
      <c r="B100" s="254" t="s">
        <v>200</v>
      </c>
      <c r="C100" s="321"/>
      <c r="D100" s="290">
        <f>C14*C100</f>
        <v>0</v>
      </c>
      <c r="E100" s="299">
        <f>D14*C100</f>
        <v>0</v>
      </c>
      <c r="F100" s="260"/>
    </row>
    <row r="101" spans="1:6" ht="16.5" thickBot="1" x14ac:dyDescent="0.3">
      <c r="A101" s="393" t="s">
        <v>295</v>
      </c>
      <c r="B101" s="394"/>
      <c r="C101" s="297">
        <f>SUM(C95:C100)</f>
        <v>8.878999999999998E-2</v>
      </c>
      <c r="D101" s="332">
        <f>SUM(D95:D100)</f>
        <v>233.14211829999999</v>
      </c>
      <c r="E101" s="294">
        <f>SUM(E95:E100)</f>
        <v>256.54183490000003</v>
      </c>
      <c r="F101" s="308"/>
    </row>
    <row r="102" spans="1:6" ht="15.75" x14ac:dyDescent="0.25">
      <c r="A102" s="388" t="s">
        <v>300</v>
      </c>
      <c r="B102" s="389"/>
      <c r="C102" s="390"/>
      <c r="D102" s="320">
        <f>D101*2</f>
        <v>466.28423659999999</v>
      </c>
      <c r="E102" s="333">
        <f>E101*2</f>
        <v>513.08366980000005</v>
      </c>
      <c r="F102" s="303"/>
    </row>
    <row r="103" spans="1:6" ht="15.75" x14ac:dyDescent="0.25">
      <c r="A103" s="319"/>
      <c r="B103" s="319"/>
      <c r="C103" s="304" t="s">
        <v>301</v>
      </c>
      <c r="D103" s="305">
        <f>SUM(D102:E102)</f>
        <v>979.36790640000004</v>
      </c>
      <c r="E103" s="307"/>
      <c r="F103" s="303"/>
    </row>
    <row r="104" spans="1:6" ht="15.75" x14ac:dyDescent="0.25">
      <c r="A104" s="319"/>
      <c r="B104" s="319"/>
      <c r="C104" s="304" t="s">
        <v>302</v>
      </c>
      <c r="D104" s="305">
        <f>D103*12</f>
        <v>11752.414876800001</v>
      </c>
      <c r="E104" s="306"/>
      <c r="F104" s="303"/>
    </row>
    <row r="105" spans="1:6" ht="15.75" x14ac:dyDescent="0.25">
      <c r="A105" s="391" t="s">
        <v>312</v>
      </c>
      <c r="B105" s="392"/>
      <c r="C105" s="392"/>
      <c r="D105" s="392"/>
      <c r="E105" s="303"/>
      <c r="F105" s="303"/>
    </row>
    <row r="106" spans="1:6" ht="15.75" x14ac:dyDescent="0.25">
      <c r="A106" s="260"/>
      <c r="B106" s="260"/>
      <c r="C106" s="260"/>
      <c r="D106" s="260"/>
      <c r="E106" s="260"/>
      <c r="F106" s="260"/>
    </row>
    <row r="107" spans="1:6" ht="15.75" x14ac:dyDescent="0.25">
      <c r="A107" s="396" t="s">
        <v>239</v>
      </c>
      <c r="B107" s="396"/>
      <c r="C107" s="396"/>
      <c r="D107" s="260"/>
      <c r="E107" s="260"/>
      <c r="F107" s="260"/>
    </row>
    <row r="108" spans="1:6" ht="16.5" thickBot="1" x14ac:dyDescent="0.3">
      <c r="A108" s="250"/>
      <c r="B108" s="260"/>
      <c r="C108" s="260"/>
      <c r="D108" s="260"/>
      <c r="E108" s="260"/>
      <c r="F108" s="260"/>
    </row>
    <row r="109" spans="1:6" ht="16.5" thickBot="1" x14ac:dyDescent="0.3">
      <c r="A109" s="251" t="s">
        <v>240</v>
      </c>
      <c r="B109" s="286" t="s">
        <v>241</v>
      </c>
      <c r="C109" s="286" t="s">
        <v>190</v>
      </c>
      <c r="D109" s="260"/>
      <c r="E109" s="260"/>
      <c r="F109" s="260"/>
    </row>
    <row r="110" spans="1:6" ht="16.5" thickBot="1" x14ac:dyDescent="0.3">
      <c r="A110" s="253" t="s">
        <v>191</v>
      </c>
      <c r="B110" s="254" t="s">
        <v>271</v>
      </c>
      <c r="C110" s="255"/>
      <c r="D110" s="260"/>
      <c r="E110" s="260"/>
      <c r="F110" s="260"/>
    </row>
    <row r="111" spans="1:6" ht="16.5" thickBot="1" x14ac:dyDescent="0.3">
      <c r="A111" s="393" t="s">
        <v>16</v>
      </c>
      <c r="B111" s="394"/>
      <c r="C111" s="255"/>
      <c r="D111" s="260"/>
      <c r="E111" s="260"/>
      <c r="F111" s="260"/>
    </row>
    <row r="112" spans="1:6" ht="15.75" x14ac:dyDescent="0.25">
      <c r="A112" s="260"/>
      <c r="B112" s="260"/>
      <c r="C112" s="260"/>
      <c r="D112" s="260"/>
      <c r="E112" s="260"/>
      <c r="F112" s="260"/>
    </row>
    <row r="113" spans="1:6" ht="15.75" x14ac:dyDescent="0.25">
      <c r="A113" s="260"/>
      <c r="B113" s="260"/>
      <c r="C113" s="260"/>
      <c r="D113" s="260"/>
      <c r="E113" s="260"/>
      <c r="F113" s="260"/>
    </row>
    <row r="114" spans="1:6" ht="15.75" x14ac:dyDescent="0.25">
      <c r="A114" s="396" t="s">
        <v>242</v>
      </c>
      <c r="B114" s="396"/>
      <c r="C114" s="396"/>
      <c r="D114" s="324"/>
      <c r="E114" s="260"/>
      <c r="F114" s="260"/>
    </row>
    <row r="115" spans="1:6" ht="16.5" thickBot="1" x14ac:dyDescent="0.3">
      <c r="A115" s="250"/>
      <c r="B115" s="260"/>
      <c r="C115" s="260"/>
      <c r="D115" s="260"/>
      <c r="E115" s="260"/>
      <c r="F115" s="260"/>
    </row>
    <row r="116" spans="1:6" ht="32.25" thickBot="1" x14ac:dyDescent="0.3">
      <c r="A116" s="251">
        <v>4</v>
      </c>
      <c r="B116" s="286" t="s">
        <v>243</v>
      </c>
      <c r="C116" s="286" t="s">
        <v>296</v>
      </c>
      <c r="D116" s="286" t="s">
        <v>293</v>
      </c>
      <c r="E116" s="260"/>
      <c r="F116" s="260"/>
    </row>
    <row r="117" spans="1:6" ht="16.5" thickBot="1" x14ac:dyDescent="0.3">
      <c r="A117" s="253" t="s">
        <v>234</v>
      </c>
      <c r="B117" s="254" t="s">
        <v>235</v>
      </c>
      <c r="C117" s="290">
        <f>D101</f>
        <v>233.14211829999999</v>
      </c>
      <c r="D117" s="290">
        <f>E101</f>
        <v>256.54183490000003</v>
      </c>
      <c r="E117" s="260"/>
      <c r="F117" s="260"/>
    </row>
    <row r="118" spans="1:6" ht="16.5" thickBot="1" x14ac:dyDescent="0.3">
      <c r="A118" s="253" t="s">
        <v>240</v>
      </c>
      <c r="B118" s="254" t="s">
        <v>241</v>
      </c>
      <c r="C118" s="290"/>
      <c r="D118" s="290"/>
      <c r="E118" s="260"/>
      <c r="F118" s="260"/>
    </row>
    <row r="119" spans="1:6" ht="16.5" thickBot="1" x14ac:dyDescent="0.3">
      <c r="A119" s="393" t="s">
        <v>295</v>
      </c>
      <c r="B119" s="394"/>
      <c r="C119" s="289">
        <f>SUM(C116:C118)</f>
        <v>233.14211829999999</v>
      </c>
      <c r="D119" s="289">
        <f>SUM(D116:D118)</f>
        <v>256.54183490000003</v>
      </c>
      <c r="E119" s="260"/>
      <c r="F119" s="260"/>
    </row>
    <row r="120" spans="1:6" ht="15.75" x14ac:dyDescent="0.25">
      <c r="A120" s="302"/>
      <c r="B120" s="302" t="s">
        <v>300</v>
      </c>
      <c r="C120" s="320">
        <f>C119*2</f>
        <v>466.28423659999999</v>
      </c>
      <c r="D120" s="320">
        <f>D119*2</f>
        <v>513.08366980000005</v>
      </c>
      <c r="E120" s="260"/>
      <c r="F120" s="260"/>
    </row>
    <row r="121" spans="1:6" ht="15.75" x14ac:dyDescent="0.25">
      <c r="A121" s="319"/>
      <c r="B121" s="304" t="s">
        <v>301</v>
      </c>
      <c r="C121" s="305">
        <f>SUM(C120:D120)</f>
        <v>979.36790640000004</v>
      </c>
      <c r="D121" s="307"/>
      <c r="E121" s="260"/>
      <c r="F121" s="260"/>
    </row>
    <row r="122" spans="1:6" ht="15.75" x14ac:dyDescent="0.25">
      <c r="A122" s="319"/>
      <c r="B122" s="304" t="s">
        <v>302</v>
      </c>
      <c r="C122" s="305">
        <f>C121*12</f>
        <v>11752.414876800001</v>
      </c>
      <c r="D122" s="306"/>
      <c r="E122" s="260"/>
      <c r="F122" s="260"/>
    </row>
    <row r="123" spans="1:6" ht="15.75" x14ac:dyDescent="0.25">
      <c r="A123" s="260"/>
      <c r="B123" s="260"/>
      <c r="C123" s="260"/>
      <c r="D123" s="260"/>
      <c r="E123" s="260"/>
      <c r="F123" s="260"/>
    </row>
    <row r="124" spans="1:6" ht="15.75" x14ac:dyDescent="0.25">
      <c r="A124" s="395" t="s">
        <v>244</v>
      </c>
      <c r="B124" s="395"/>
      <c r="C124" s="395"/>
      <c r="D124" s="260"/>
      <c r="E124" s="260"/>
      <c r="F124" s="260"/>
    </row>
    <row r="125" spans="1:6" ht="16.5" thickBot="1" x14ac:dyDescent="0.3">
      <c r="A125" s="260"/>
      <c r="B125" s="260"/>
      <c r="C125" s="260"/>
      <c r="D125" s="260"/>
      <c r="E125" s="260"/>
      <c r="F125" s="260"/>
    </row>
    <row r="126" spans="1:6" ht="16.5" thickBot="1" x14ac:dyDescent="0.3">
      <c r="A126" s="251">
        <v>5</v>
      </c>
      <c r="B126" s="259" t="s">
        <v>133</v>
      </c>
      <c r="C126" s="286" t="s">
        <v>190</v>
      </c>
      <c r="D126" s="260"/>
      <c r="E126" s="260"/>
      <c r="F126" s="260"/>
    </row>
    <row r="127" spans="1:6" ht="16.5" thickBot="1" x14ac:dyDescent="0.3">
      <c r="A127" s="253" t="s">
        <v>191</v>
      </c>
      <c r="B127" s="254" t="s">
        <v>245</v>
      </c>
      <c r="C127" s="255"/>
      <c r="D127" s="260"/>
      <c r="E127" s="260"/>
      <c r="F127" s="260"/>
    </row>
    <row r="128" spans="1:6" ht="16.5" thickBot="1" x14ac:dyDescent="0.3">
      <c r="A128" s="253" t="s">
        <v>192</v>
      </c>
      <c r="B128" s="254" t="s">
        <v>246</v>
      </c>
      <c r="C128" s="255"/>
      <c r="D128" s="260"/>
      <c r="E128" s="260"/>
      <c r="F128" s="260"/>
    </row>
    <row r="129" spans="1:6" ht="16.5" thickBot="1" x14ac:dyDescent="0.3">
      <c r="A129" s="253" t="s">
        <v>194</v>
      </c>
      <c r="B129" s="254" t="s">
        <v>247</v>
      </c>
      <c r="C129" s="255"/>
      <c r="D129" s="260"/>
      <c r="E129" s="260"/>
      <c r="F129" s="260"/>
    </row>
    <row r="130" spans="1:6" ht="16.5" thickBot="1" x14ac:dyDescent="0.3">
      <c r="A130" s="253" t="s">
        <v>195</v>
      </c>
      <c r="B130" s="254" t="s">
        <v>200</v>
      </c>
      <c r="C130" s="255"/>
      <c r="D130" s="260"/>
      <c r="E130" s="260"/>
      <c r="F130" s="260"/>
    </row>
    <row r="131" spans="1:6" ht="16.5" thickBot="1" x14ac:dyDescent="0.3">
      <c r="A131" s="393" t="s">
        <v>217</v>
      </c>
      <c r="B131" s="394"/>
      <c r="C131" s="255"/>
      <c r="D131" s="260"/>
      <c r="E131" s="260"/>
      <c r="F131" s="260"/>
    </row>
    <row r="132" spans="1:6" ht="15.75" x14ac:dyDescent="0.25">
      <c r="A132" s="391" t="s">
        <v>317</v>
      </c>
      <c r="B132" s="392"/>
      <c r="C132" s="392"/>
      <c r="D132" s="392"/>
      <c r="E132" s="260"/>
      <c r="F132" s="260"/>
    </row>
    <row r="133" spans="1:6" ht="15.75" x14ac:dyDescent="0.25">
      <c r="A133" s="260"/>
      <c r="B133" s="260"/>
      <c r="C133" s="260"/>
      <c r="D133" s="260"/>
      <c r="E133" s="260"/>
      <c r="F133" s="260"/>
    </row>
    <row r="134" spans="1:6" ht="15.75" x14ac:dyDescent="0.25">
      <c r="A134" s="395" t="s">
        <v>248</v>
      </c>
      <c r="B134" s="395"/>
      <c r="C134" s="395"/>
      <c r="D134" s="326"/>
      <c r="E134" s="326"/>
      <c r="F134" s="260"/>
    </row>
    <row r="135" spans="1:6" ht="16.5" thickBot="1" x14ac:dyDescent="0.3">
      <c r="A135" s="260"/>
      <c r="B135" s="260"/>
      <c r="C135" s="260"/>
      <c r="D135" s="260"/>
      <c r="E135" s="260"/>
      <c r="F135" s="260"/>
    </row>
    <row r="136" spans="1:6" ht="32.25" thickBot="1" x14ac:dyDescent="0.3">
      <c r="A136" s="251">
        <v>6</v>
      </c>
      <c r="B136" s="259" t="s">
        <v>134</v>
      </c>
      <c r="C136" s="286" t="s">
        <v>210</v>
      </c>
      <c r="D136" s="286" t="s">
        <v>296</v>
      </c>
      <c r="E136" s="286" t="s">
        <v>293</v>
      </c>
      <c r="F136" s="260"/>
    </row>
    <row r="137" spans="1:6" ht="16.5" thickBot="1" x14ac:dyDescent="0.3">
      <c r="A137" s="253" t="s">
        <v>191</v>
      </c>
      <c r="B137" s="254" t="s">
        <v>165</v>
      </c>
      <c r="C137" s="256">
        <v>7.7499999999999999E-2</v>
      </c>
      <c r="D137" s="290">
        <v>380.8</v>
      </c>
      <c r="E137" s="290">
        <v>568.62</v>
      </c>
      <c r="F137" s="260"/>
    </row>
    <row r="138" spans="1:6" ht="16.5" thickBot="1" x14ac:dyDescent="0.3">
      <c r="A138" s="253" t="s">
        <v>192</v>
      </c>
      <c r="B138" s="254" t="s">
        <v>167</v>
      </c>
      <c r="C138" s="256">
        <v>0.1</v>
      </c>
      <c r="D138" s="290">
        <v>491.35</v>
      </c>
      <c r="E138" s="290">
        <v>733.7</v>
      </c>
      <c r="F138" s="260"/>
    </row>
    <row r="139" spans="1:6" ht="16.5" thickBot="1" x14ac:dyDescent="0.3">
      <c r="A139" s="253" t="s">
        <v>194</v>
      </c>
      <c r="B139" s="254" t="s">
        <v>166</v>
      </c>
      <c r="C139" s="256">
        <v>0.08</v>
      </c>
      <c r="D139" s="290">
        <v>503.1</v>
      </c>
      <c r="E139" s="290">
        <v>586.96</v>
      </c>
      <c r="F139" s="260"/>
    </row>
    <row r="140" spans="1:6" ht="16.5" thickBot="1" x14ac:dyDescent="0.3">
      <c r="A140" s="253"/>
      <c r="B140" s="254" t="s">
        <v>249</v>
      </c>
      <c r="C140" s="256"/>
      <c r="D140" s="290"/>
      <c r="E140" s="290"/>
      <c r="F140" s="260"/>
    </row>
    <row r="141" spans="1:6" ht="16.5" thickBot="1" x14ac:dyDescent="0.3">
      <c r="A141" s="253"/>
      <c r="B141" s="254" t="s">
        <v>250</v>
      </c>
      <c r="C141" s="256"/>
      <c r="D141" s="290"/>
      <c r="E141" s="290"/>
      <c r="F141" s="260"/>
    </row>
    <row r="142" spans="1:6" ht="16.5" thickBot="1" x14ac:dyDescent="0.3">
      <c r="A142" s="253"/>
      <c r="B142" s="254" t="s">
        <v>251</v>
      </c>
      <c r="C142" s="256"/>
      <c r="D142" s="290"/>
      <c r="E142" s="299"/>
      <c r="F142" s="260"/>
    </row>
    <row r="143" spans="1:6" ht="16.5" thickBot="1" x14ac:dyDescent="0.3">
      <c r="A143" s="393" t="s">
        <v>295</v>
      </c>
      <c r="B143" s="394"/>
      <c r="C143" s="330">
        <f>SUM(C137:C142)</f>
        <v>0.25750000000000001</v>
      </c>
      <c r="D143" s="332">
        <f>SUM(D137:D142)</f>
        <v>1375.25</v>
      </c>
      <c r="E143" s="294">
        <f>SUM(E137:E142)</f>
        <v>1889.2800000000002</v>
      </c>
      <c r="F143" s="260"/>
    </row>
    <row r="144" spans="1:6" ht="15.75" x14ac:dyDescent="0.25">
      <c r="A144" s="388" t="s">
        <v>300</v>
      </c>
      <c r="B144" s="389"/>
      <c r="C144" s="390"/>
      <c r="D144" s="320">
        <f>D143*2</f>
        <v>2750.5</v>
      </c>
      <c r="E144" s="333">
        <f>E143*2</f>
        <v>3778.5600000000004</v>
      </c>
      <c r="F144" s="260"/>
    </row>
    <row r="145" spans="1:6" ht="15.75" x14ac:dyDescent="0.25">
      <c r="A145" s="319"/>
      <c r="B145" s="319"/>
      <c r="C145" s="304" t="s">
        <v>301</v>
      </c>
      <c r="D145" s="305">
        <f>SUM(D144:E144)</f>
        <v>6529.06</v>
      </c>
      <c r="E145" s="307"/>
      <c r="F145" s="260"/>
    </row>
    <row r="146" spans="1:6" ht="15.75" x14ac:dyDescent="0.25">
      <c r="A146" s="319"/>
      <c r="B146" s="319"/>
      <c r="C146" s="304" t="s">
        <v>302</v>
      </c>
      <c r="D146" s="305">
        <f>D145*12</f>
        <v>78348.72</v>
      </c>
      <c r="E146" s="306"/>
      <c r="F146" s="260"/>
    </row>
    <row r="147" spans="1:6" ht="15.75" x14ac:dyDescent="0.25">
      <c r="A147" s="391" t="s">
        <v>312</v>
      </c>
      <c r="B147" s="392"/>
      <c r="C147" s="392"/>
      <c r="D147" s="392"/>
      <c r="E147" s="260"/>
      <c r="F147" s="260"/>
    </row>
    <row r="148" spans="1:6" ht="15.75" x14ac:dyDescent="0.25">
      <c r="A148" s="260"/>
      <c r="B148" s="260"/>
      <c r="C148" s="260"/>
      <c r="D148" s="260"/>
      <c r="E148" s="260"/>
      <c r="F148" s="260"/>
    </row>
    <row r="149" spans="1:6" ht="15.75" x14ac:dyDescent="0.25">
      <c r="A149" s="395" t="s">
        <v>252</v>
      </c>
      <c r="B149" s="395"/>
      <c r="C149" s="395"/>
      <c r="D149" s="326"/>
      <c r="E149" s="260"/>
      <c r="F149" s="260"/>
    </row>
    <row r="150" spans="1:6" ht="16.5" thickBot="1" x14ac:dyDescent="0.3">
      <c r="A150" s="260"/>
      <c r="B150" s="260"/>
      <c r="C150" s="260"/>
      <c r="D150" s="260"/>
      <c r="E150" s="260"/>
      <c r="F150" s="260"/>
    </row>
    <row r="151" spans="1:6" ht="32.25" thickBot="1" x14ac:dyDescent="0.3">
      <c r="A151" s="251"/>
      <c r="B151" s="286" t="s">
        <v>253</v>
      </c>
      <c r="C151" s="286" t="s">
        <v>298</v>
      </c>
      <c r="D151" s="286" t="s">
        <v>299</v>
      </c>
      <c r="E151" s="260"/>
      <c r="F151" s="260"/>
    </row>
    <row r="152" spans="1:6" ht="16.5" thickBot="1" x14ac:dyDescent="0.3">
      <c r="A152" s="261" t="s">
        <v>191</v>
      </c>
      <c r="B152" s="254" t="s">
        <v>188</v>
      </c>
      <c r="C152" s="300">
        <f>C14</f>
        <v>2625.77</v>
      </c>
      <c r="D152" s="300">
        <f>D14</f>
        <v>2889.31</v>
      </c>
      <c r="E152" s="260"/>
      <c r="F152" s="260"/>
    </row>
    <row r="153" spans="1:6" ht="16.5" thickBot="1" x14ac:dyDescent="0.3">
      <c r="A153" s="261" t="s">
        <v>192</v>
      </c>
      <c r="B153" s="254" t="s">
        <v>201</v>
      </c>
      <c r="C153" s="300">
        <f>C71</f>
        <v>1971.1203683333333</v>
      </c>
      <c r="D153" s="300">
        <f>D71</f>
        <v>2119.273771666667</v>
      </c>
      <c r="E153" s="260"/>
      <c r="F153" s="260"/>
    </row>
    <row r="154" spans="1:6" ht="16.5" thickBot="1" x14ac:dyDescent="0.3">
      <c r="A154" s="261" t="s">
        <v>194</v>
      </c>
      <c r="B154" s="254" t="s">
        <v>224</v>
      </c>
      <c r="C154" s="300">
        <f>D85</f>
        <v>83.49948599999999</v>
      </c>
      <c r="D154" s="300">
        <f>E85</f>
        <v>91.880057999999991</v>
      </c>
      <c r="E154" s="260"/>
      <c r="F154" s="260"/>
    </row>
    <row r="155" spans="1:6" ht="16.5" thickBot="1" x14ac:dyDescent="0.3">
      <c r="A155" s="261" t="s">
        <v>195</v>
      </c>
      <c r="B155" s="254" t="s">
        <v>232</v>
      </c>
      <c r="C155" s="300">
        <f>D101</f>
        <v>233.14211829999999</v>
      </c>
      <c r="D155" s="300">
        <f>E101</f>
        <v>256.54183490000003</v>
      </c>
      <c r="E155" s="260"/>
      <c r="F155" s="260"/>
    </row>
    <row r="156" spans="1:6" ht="16.5" thickBot="1" x14ac:dyDescent="0.3">
      <c r="A156" s="261" t="s">
        <v>196</v>
      </c>
      <c r="B156" s="254" t="s">
        <v>244</v>
      </c>
      <c r="C156" s="254"/>
      <c r="D156" s="254"/>
      <c r="E156" s="260"/>
      <c r="F156" s="260"/>
    </row>
    <row r="157" spans="1:6" ht="16.5" thickBot="1" x14ac:dyDescent="0.3">
      <c r="A157" s="393" t="s">
        <v>254</v>
      </c>
      <c r="B157" s="394"/>
      <c r="C157" s="300">
        <f>SUM(C152:C156)</f>
        <v>4913.5319726333337</v>
      </c>
      <c r="D157" s="300">
        <f>SUM(D152:D156)</f>
        <v>5357.0056645666664</v>
      </c>
      <c r="E157" s="260"/>
      <c r="F157" s="260"/>
    </row>
    <row r="158" spans="1:6" ht="16.5" thickBot="1" x14ac:dyDescent="0.3">
      <c r="A158" s="261" t="s">
        <v>198</v>
      </c>
      <c r="B158" s="254" t="s">
        <v>255</v>
      </c>
      <c r="C158" s="300">
        <f>D143</f>
        <v>1375.25</v>
      </c>
      <c r="D158" s="300">
        <f>E143</f>
        <v>1889.2800000000002</v>
      </c>
      <c r="E158" s="260"/>
      <c r="F158" s="260"/>
    </row>
    <row r="159" spans="1:6" ht="16.5" thickBot="1" x14ac:dyDescent="0.3">
      <c r="A159" s="393" t="s">
        <v>256</v>
      </c>
      <c r="B159" s="394"/>
      <c r="C159" s="334">
        <f>SUM(C157:C158)</f>
        <v>6288.7819726333337</v>
      </c>
      <c r="D159" s="335">
        <f>SUM(D157:D158)</f>
        <v>7246.285664566667</v>
      </c>
      <c r="E159" s="260"/>
      <c r="F159" s="260"/>
    </row>
    <row r="160" spans="1:6" ht="15.75" x14ac:dyDescent="0.25">
      <c r="A160" s="336"/>
      <c r="B160" s="302" t="s">
        <v>300</v>
      </c>
      <c r="C160" s="320">
        <f>C159*2</f>
        <v>12577.563945266667</v>
      </c>
      <c r="D160" s="320">
        <f>D159*2</f>
        <v>14492.571329133334</v>
      </c>
      <c r="E160" s="287"/>
      <c r="F160" s="287"/>
    </row>
    <row r="161" spans="1:6" ht="15.75" x14ac:dyDescent="0.25">
      <c r="A161" s="337"/>
      <c r="B161" s="304" t="s">
        <v>301</v>
      </c>
      <c r="C161" s="305">
        <f>SUM(C160:D160)</f>
        <v>27070.135274400003</v>
      </c>
      <c r="D161" s="307"/>
      <c r="E161" s="260"/>
      <c r="F161" s="260"/>
    </row>
    <row r="162" spans="1:6" ht="15.75" x14ac:dyDescent="0.25">
      <c r="A162" s="337"/>
      <c r="B162" s="304" t="s">
        <v>302</v>
      </c>
      <c r="C162" s="305">
        <f>C161*12</f>
        <v>324841.62329280004</v>
      </c>
      <c r="D162" s="306"/>
      <c r="E162" s="260"/>
      <c r="F162" s="260"/>
    </row>
    <row r="163" spans="1:6" ht="15.75" x14ac:dyDescent="0.25">
      <c r="A163" s="260"/>
      <c r="B163" s="260"/>
      <c r="C163" s="260"/>
      <c r="D163" s="260"/>
      <c r="E163" s="260"/>
      <c r="F163" s="260"/>
    </row>
    <row r="164" spans="1:6" ht="15.75" x14ac:dyDescent="0.25">
      <c r="A164" s="260"/>
      <c r="B164" s="260"/>
      <c r="C164" s="260"/>
      <c r="D164" s="260"/>
      <c r="E164" s="260"/>
      <c r="F164" s="260"/>
    </row>
  </sheetData>
  <mergeCells count="42">
    <mergeCell ref="A19:D19"/>
    <mergeCell ref="A1:D1"/>
    <mergeCell ref="A2:D2"/>
    <mergeCell ref="A3:D3"/>
    <mergeCell ref="A14:B14"/>
    <mergeCell ref="A18:D18"/>
    <mergeCell ref="A63:D63"/>
    <mergeCell ref="A20:D20"/>
    <mergeCell ref="A22:C22"/>
    <mergeCell ref="A24:C24"/>
    <mergeCell ref="A29:B29"/>
    <mergeCell ref="A35:D35"/>
    <mergeCell ref="A46:B46"/>
    <mergeCell ref="A47:C47"/>
    <mergeCell ref="A50:D50"/>
    <mergeCell ref="A52:C52"/>
    <mergeCell ref="A59:B59"/>
    <mergeCell ref="A62:D62"/>
    <mergeCell ref="A111:B111"/>
    <mergeCell ref="A65:C65"/>
    <mergeCell ref="A71:B71"/>
    <mergeCell ref="A76:C76"/>
    <mergeCell ref="A85:B85"/>
    <mergeCell ref="A86:C86"/>
    <mergeCell ref="A90:C90"/>
    <mergeCell ref="A92:C92"/>
    <mergeCell ref="A101:B101"/>
    <mergeCell ref="A102:C102"/>
    <mergeCell ref="A105:D105"/>
    <mergeCell ref="A107:C107"/>
    <mergeCell ref="A159:B159"/>
    <mergeCell ref="A114:C114"/>
    <mergeCell ref="A119:B119"/>
    <mergeCell ref="A124:C124"/>
    <mergeCell ref="A131:B131"/>
    <mergeCell ref="A132:D132"/>
    <mergeCell ref="A134:C134"/>
    <mergeCell ref="A143:B143"/>
    <mergeCell ref="A144:C144"/>
    <mergeCell ref="A147:D147"/>
    <mergeCell ref="A149:C149"/>
    <mergeCell ref="A157:B157"/>
  </mergeCells>
  <pageMargins left="0.511811024" right="0.511811024" top="0.78740157499999996" bottom="0.78740157499999996" header="0.31496062000000002" footer="0.31496062000000002"/>
  <pageSetup paperSize="9"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Custo por trabalhador</vt:lpstr>
      <vt:lpstr>Planilha de Custos 1</vt:lpstr>
      <vt:lpstr>Planilha de Custos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Arcangela Silva Casagrande</dc:creator>
  <cp:lastModifiedBy>user</cp:lastModifiedBy>
  <cp:lastPrinted>2026-08-31T22:29:37Z</cp:lastPrinted>
  <dcterms:created xsi:type="dcterms:W3CDTF">2018-01-23T19:35:16Z</dcterms:created>
  <dcterms:modified xsi:type="dcterms:W3CDTF">2026-08-31T22:29:41Z</dcterms:modified>
</cp:coreProperties>
</file>